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AKETUCHI\OneDrive - 有信アクロス　株式会社　\デスクトップ\有信アクロス株式会社\業務課\実績記録・料金表\2024.6.1～\予防認知症\配信用\予防認知症\記入管理表\"/>
    </mc:Choice>
  </mc:AlternateContent>
  <xr:revisionPtr revIDLastSave="0" documentId="8_{8D28F8D7-DF68-4F88-9048-4767A38B4E5E}" xr6:coauthVersionLast="47" xr6:coauthVersionMax="47" xr10:uidLastSave="{00000000-0000-0000-0000-000000000000}"/>
  <bookViews>
    <workbookView xWindow="-110" yWindow="-110" windowWidth="19420" windowHeight="10300" tabRatio="705" xr2:uid="{00000000-000D-0000-FFFF-FFFF00000000}"/>
  </bookViews>
  <sheets>
    <sheet name="もくじ" sheetId="7" r:id="rId1"/>
    <sheet name="料金、単位一覧" sheetId="15" r:id="rId2"/>
    <sheet name="利用実績表" sheetId="17" r:id="rId3"/>
    <sheet name="利用実績表（例）" sheetId="19" r:id="rId4"/>
  </sheets>
  <definedNames>
    <definedName name="●" localSheetId="1">#REF!</definedName>
    <definedName name="●">#REF!</definedName>
    <definedName name="color" localSheetId="1">#REF!</definedName>
    <definedName name="color">#REF!</definedName>
    <definedName name="_xlnm.Print_Area" localSheetId="2">利用実績表!$A$1:$AT$984</definedName>
    <definedName name="_xlnm.Print_Area" localSheetId="1">'料金、単位一覧'!$A$2:$AC$91</definedName>
    <definedName name="_xlnm.Print_Titles" localSheetId="2">利用実績表!$1:$4</definedName>
    <definedName name="_xlnm.Print_Titles" localSheetId="3">'利用実績表（例）'!$1:$4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5" i="17" l="1"/>
  <c r="AQ55" i="17" s="1"/>
  <c r="AP56" i="17"/>
  <c r="AQ56" i="17" s="1"/>
  <c r="AP57" i="17"/>
  <c r="AQ57" i="17"/>
  <c r="AP58" i="17"/>
  <c r="AQ58" i="17"/>
  <c r="AP59" i="17"/>
  <c r="AQ59" i="17" s="1"/>
  <c r="AP60" i="17"/>
  <c r="AQ60" i="17" s="1"/>
  <c r="AP61" i="17"/>
  <c r="AQ61" i="17"/>
  <c r="F62" i="17"/>
  <c r="J62" i="17" s="1"/>
  <c r="AQ62" i="17" s="1"/>
  <c r="I62" i="17"/>
  <c r="AP62" i="17"/>
  <c r="F63" i="17"/>
  <c r="I63" i="17" s="1"/>
  <c r="J63" i="17"/>
  <c r="AP63" i="17"/>
  <c r="AQ63" i="17" s="1"/>
  <c r="F64" i="17"/>
  <c r="I64" i="17" s="1"/>
  <c r="AP64" i="17"/>
  <c r="F65" i="17"/>
  <c r="I65" i="17" s="1"/>
  <c r="AP65" i="17"/>
  <c r="F66" i="17"/>
  <c r="J66" i="17" s="1"/>
  <c r="I66" i="17"/>
  <c r="AP66" i="17"/>
  <c r="AQ66" i="17"/>
  <c r="F67" i="17"/>
  <c r="AP67" i="17"/>
  <c r="F68" i="17"/>
  <c r="I68" i="17"/>
  <c r="J68" i="17"/>
  <c r="AP68" i="17"/>
  <c r="F69" i="17"/>
  <c r="J69" i="17" s="1"/>
  <c r="I69" i="17"/>
  <c r="AP69" i="17"/>
  <c r="AQ69" i="17" s="1"/>
  <c r="F70" i="17"/>
  <c r="AP70" i="17"/>
  <c r="F71" i="17"/>
  <c r="I71" i="17"/>
  <c r="J71" i="17"/>
  <c r="AP71" i="17"/>
  <c r="AQ71" i="17" s="1"/>
  <c r="F72" i="17"/>
  <c r="I72" i="17" s="1"/>
  <c r="J72" i="17"/>
  <c r="AP72" i="17"/>
  <c r="AQ72" i="17"/>
  <c r="F73" i="17"/>
  <c r="J73" i="17" s="1"/>
  <c r="AP73" i="17"/>
  <c r="AQ73" i="17" s="1"/>
  <c r="F74" i="17"/>
  <c r="I74" i="17" s="1"/>
  <c r="J74" i="17"/>
  <c r="AQ74" i="17" s="1"/>
  <c r="AP74" i="17"/>
  <c r="F75" i="17"/>
  <c r="I75" i="17" s="1"/>
  <c r="AP75" i="17"/>
  <c r="F76" i="17"/>
  <c r="I76" i="17"/>
  <c r="J76" i="17"/>
  <c r="AP76" i="17"/>
  <c r="AQ76" i="17" s="1"/>
  <c r="F77" i="17"/>
  <c r="J77" i="17" s="1"/>
  <c r="I77" i="17"/>
  <c r="AP77" i="17"/>
  <c r="AQ77" i="17" s="1"/>
  <c r="F78" i="17"/>
  <c r="AP78" i="17"/>
  <c r="B79" i="17"/>
  <c r="A79" i="17" s="1"/>
  <c r="A81" i="17" s="1"/>
  <c r="A69" i="17" s="1"/>
  <c r="F79" i="17"/>
  <c r="J79" i="17" s="1"/>
  <c r="AP79" i="17"/>
  <c r="AQ79" i="17" s="1"/>
  <c r="B80" i="17"/>
  <c r="A80" i="17" s="1"/>
  <c r="F80" i="17"/>
  <c r="J80" i="17"/>
  <c r="AP80" i="17"/>
  <c r="AQ80" i="17"/>
  <c r="F81" i="17"/>
  <c r="J81" i="17" s="1"/>
  <c r="AP81" i="17"/>
  <c r="F82" i="17"/>
  <c r="J82" i="17" s="1"/>
  <c r="AP82" i="17"/>
  <c r="J83" i="17"/>
  <c r="AP83" i="17"/>
  <c r="AQ83" i="17"/>
  <c r="F84" i="17"/>
  <c r="J84" i="17"/>
  <c r="AP84" i="17"/>
  <c r="AR84" i="17" s="1"/>
  <c r="AT84" i="17" s="1"/>
  <c r="F85" i="17"/>
  <c r="J85" i="17" s="1"/>
  <c r="AP85" i="17"/>
  <c r="F86" i="17"/>
  <c r="J86" i="17"/>
  <c r="AP86" i="17"/>
  <c r="F87" i="17"/>
  <c r="J87" i="17" s="1"/>
  <c r="AP87" i="17"/>
  <c r="AR87" i="17" s="1"/>
  <c r="AT87" i="17" s="1"/>
  <c r="F88" i="17"/>
  <c r="J88" i="17" s="1"/>
  <c r="AR88" i="17" s="1"/>
  <c r="AT88" i="17" s="1"/>
  <c r="AP88" i="17"/>
  <c r="F89" i="17"/>
  <c r="J89" i="17" s="1"/>
  <c r="AP89" i="17"/>
  <c r="F90" i="17"/>
  <c r="J90" i="17"/>
  <c r="AP90" i="17"/>
  <c r="AR90" i="17"/>
  <c r="AT90" i="17"/>
  <c r="F91" i="17"/>
  <c r="J91" i="17" s="1"/>
  <c r="AP91" i="17"/>
  <c r="F92" i="17"/>
  <c r="J92" i="17"/>
  <c r="AP92" i="17"/>
  <c r="AR92" i="17" s="1"/>
  <c r="AT92" i="17" s="1"/>
  <c r="F93" i="17"/>
  <c r="J93" i="17" s="1"/>
  <c r="AP93" i="17"/>
  <c r="AR93" i="17" s="1"/>
  <c r="AT93" i="17"/>
  <c r="F94" i="17"/>
  <c r="J94" i="17"/>
  <c r="AP94" i="17"/>
  <c r="F95" i="17"/>
  <c r="J95" i="17" s="1"/>
  <c r="AP95" i="17"/>
  <c r="AR95" i="17"/>
  <c r="AT95" i="17"/>
  <c r="F96" i="17"/>
  <c r="J96" i="17" s="1"/>
  <c r="AR96" i="17" s="1"/>
  <c r="AT96" i="17" s="1"/>
  <c r="AP96" i="17"/>
  <c r="F97" i="17"/>
  <c r="J97" i="17" s="1"/>
  <c r="AP97" i="17"/>
  <c r="F98" i="17"/>
  <c r="J98" i="17"/>
  <c r="AP98" i="17"/>
  <c r="AR98" i="17"/>
  <c r="AT98" i="17" s="1"/>
  <c r="AT99" i="17"/>
  <c r="AT100" i="17"/>
  <c r="AT101" i="17"/>
  <c r="AP104" i="17"/>
  <c r="AQ104" i="17" s="1"/>
  <c r="AP105" i="17"/>
  <c r="AQ105" i="17" s="1"/>
  <c r="AP106" i="17"/>
  <c r="AQ106" i="17"/>
  <c r="AP107" i="17"/>
  <c r="AQ107" i="17"/>
  <c r="AP108" i="17"/>
  <c r="AQ108" i="17"/>
  <c r="AP109" i="17"/>
  <c r="AQ109" i="17" s="1"/>
  <c r="AP110" i="17"/>
  <c r="AQ110" i="17"/>
  <c r="F111" i="17"/>
  <c r="I111" i="17"/>
  <c r="J111" i="17"/>
  <c r="AQ111" i="17" s="1"/>
  <c r="AP111" i="17"/>
  <c r="F112" i="17"/>
  <c r="I112" i="17" s="1"/>
  <c r="J112" i="17"/>
  <c r="AP112" i="17"/>
  <c r="AQ112" i="17"/>
  <c r="F113" i="17"/>
  <c r="J113" i="17" s="1"/>
  <c r="I113" i="17"/>
  <c r="AP113" i="17"/>
  <c r="AQ113" i="17" s="1"/>
  <c r="F114" i="17"/>
  <c r="I114" i="17" s="1"/>
  <c r="J114" i="17"/>
  <c r="AP114" i="17"/>
  <c r="AQ114" i="17" s="1"/>
  <c r="F115" i="17"/>
  <c r="I115" i="17" s="1"/>
  <c r="AP115" i="17"/>
  <c r="F116" i="17"/>
  <c r="J116" i="17" s="1"/>
  <c r="I116" i="17"/>
  <c r="AP116" i="17"/>
  <c r="AQ116" i="17" s="1"/>
  <c r="F117" i="17"/>
  <c r="J117" i="17" s="1"/>
  <c r="I117" i="17"/>
  <c r="AP117" i="17"/>
  <c r="AQ117" i="17"/>
  <c r="F118" i="17"/>
  <c r="I118" i="17" s="1"/>
  <c r="AP118" i="17"/>
  <c r="F119" i="17"/>
  <c r="AP119" i="17"/>
  <c r="F120" i="17"/>
  <c r="J120" i="17" s="1"/>
  <c r="I120" i="17"/>
  <c r="AP120" i="17"/>
  <c r="AQ120" i="17" s="1"/>
  <c r="F121" i="17"/>
  <c r="AP121" i="17"/>
  <c r="F122" i="17"/>
  <c r="I122" i="17"/>
  <c r="J122" i="17"/>
  <c r="AP122" i="17"/>
  <c r="AQ122" i="17" s="1"/>
  <c r="F123" i="17"/>
  <c r="I123" i="17" s="1"/>
  <c r="J123" i="17"/>
  <c r="AP123" i="17"/>
  <c r="AQ123" i="17"/>
  <c r="F124" i="17"/>
  <c r="J124" i="17" s="1"/>
  <c r="I124" i="17"/>
  <c r="AP124" i="17"/>
  <c r="AQ124" i="17" s="1"/>
  <c r="F125" i="17"/>
  <c r="I125" i="17" s="1"/>
  <c r="J125" i="17"/>
  <c r="AQ125" i="17" s="1"/>
  <c r="AP125" i="17"/>
  <c r="F126" i="17"/>
  <c r="I126" i="17" s="1"/>
  <c r="AP126" i="17"/>
  <c r="F127" i="17"/>
  <c r="I127" i="17"/>
  <c r="J127" i="17"/>
  <c r="AP127" i="17"/>
  <c r="AQ127" i="17" s="1"/>
  <c r="B128" i="17"/>
  <c r="A128" i="17" s="1"/>
  <c r="A130" i="17" s="1"/>
  <c r="A118" i="17" s="1"/>
  <c r="F128" i="17"/>
  <c r="J128" i="17"/>
  <c r="AQ128" i="17" s="1"/>
  <c r="AP128" i="17"/>
  <c r="A129" i="17"/>
  <c r="B129" i="17"/>
  <c r="F129" i="17"/>
  <c r="J129" i="17"/>
  <c r="AP129" i="17"/>
  <c r="AQ129" i="17"/>
  <c r="F130" i="17"/>
  <c r="J130" i="17" s="1"/>
  <c r="AP130" i="17"/>
  <c r="AQ130" i="17" s="1"/>
  <c r="F131" i="17"/>
  <c r="J131" i="17" s="1"/>
  <c r="AP131" i="17"/>
  <c r="AQ131" i="17" s="1"/>
  <c r="J132" i="17"/>
  <c r="AP132" i="17"/>
  <c r="F133" i="17"/>
  <c r="J133" i="17"/>
  <c r="AP133" i="17"/>
  <c r="AR133" i="17"/>
  <c r="AT133" i="17"/>
  <c r="F134" i="17"/>
  <c r="J134" i="17" s="1"/>
  <c r="AP134" i="17"/>
  <c r="AR134" i="17" s="1"/>
  <c r="AT134" i="17" s="1"/>
  <c r="F135" i="17"/>
  <c r="J135" i="17"/>
  <c r="AP135" i="17"/>
  <c r="AR135" i="17"/>
  <c r="AT135" i="17" s="1"/>
  <c r="F136" i="17"/>
  <c r="J136" i="17" s="1"/>
  <c r="AP136" i="17"/>
  <c r="AR136" i="17" s="1"/>
  <c r="AT136" i="17" s="1"/>
  <c r="F137" i="17"/>
  <c r="J137" i="17" s="1"/>
  <c r="AP137" i="17"/>
  <c r="F138" i="17"/>
  <c r="J138" i="17" s="1"/>
  <c r="AP138" i="17"/>
  <c r="AR138" i="17"/>
  <c r="AT138" i="17"/>
  <c r="F139" i="17"/>
  <c r="J139" i="17" s="1"/>
  <c r="AR139" i="17" s="1"/>
  <c r="AT139" i="17" s="1"/>
  <c r="AP139" i="17"/>
  <c r="F140" i="17"/>
  <c r="J140" i="17" s="1"/>
  <c r="AP140" i="17"/>
  <c r="F141" i="17"/>
  <c r="J141" i="17"/>
  <c r="AP141" i="17"/>
  <c r="AR141" i="17"/>
  <c r="AT141" i="17"/>
  <c r="F142" i="17"/>
  <c r="J142" i="17" s="1"/>
  <c r="AP142" i="17"/>
  <c r="F143" i="17"/>
  <c r="J143" i="17"/>
  <c r="AP143" i="17"/>
  <c r="AR143" i="17"/>
  <c r="AT143" i="17" s="1"/>
  <c r="F144" i="17"/>
  <c r="J144" i="17" s="1"/>
  <c r="AP144" i="17"/>
  <c r="AR144" i="17" s="1"/>
  <c r="AT144" i="17" s="1"/>
  <c r="F145" i="17"/>
  <c r="J145" i="17"/>
  <c r="AP145" i="17"/>
  <c r="AR145" i="17" s="1"/>
  <c r="AT145" i="17" s="1"/>
  <c r="F146" i="17"/>
  <c r="J146" i="17" s="1"/>
  <c r="AP146" i="17"/>
  <c r="AR146" i="17" s="1"/>
  <c r="AT146" i="17" s="1"/>
  <c r="F147" i="17"/>
  <c r="J147" i="17" s="1"/>
  <c r="AR147" i="17" s="1"/>
  <c r="AT147" i="17" s="1"/>
  <c r="AP147" i="17"/>
  <c r="AT148" i="17"/>
  <c r="AT149" i="17"/>
  <c r="AT150" i="17"/>
  <c r="AP153" i="17"/>
  <c r="AQ153" i="17" s="1"/>
  <c r="AP154" i="17"/>
  <c r="AQ154" i="17"/>
  <c r="AP155" i="17"/>
  <c r="AQ155" i="17" s="1"/>
  <c r="AP156" i="17"/>
  <c r="AQ156" i="17"/>
  <c r="AP157" i="17"/>
  <c r="AQ157" i="17"/>
  <c r="AP158" i="17"/>
  <c r="AQ158" i="17"/>
  <c r="AP159" i="17"/>
  <c r="AQ159" i="17" s="1"/>
  <c r="F160" i="17"/>
  <c r="I160" i="17"/>
  <c r="J160" i="17"/>
  <c r="AP160" i="17"/>
  <c r="AQ160" i="17"/>
  <c r="F161" i="17"/>
  <c r="AP161" i="17"/>
  <c r="F162" i="17"/>
  <c r="I162" i="17"/>
  <c r="J162" i="17"/>
  <c r="AP162" i="17"/>
  <c r="F163" i="17"/>
  <c r="I163" i="17" s="1"/>
  <c r="J163" i="17"/>
  <c r="AP163" i="17"/>
  <c r="AQ163" i="17"/>
  <c r="F164" i="17"/>
  <c r="J164" i="17" s="1"/>
  <c r="I164" i="17"/>
  <c r="AP164" i="17"/>
  <c r="AQ164" i="17" s="1"/>
  <c r="F165" i="17"/>
  <c r="I165" i="17" s="1"/>
  <c r="J165" i="17"/>
  <c r="AP165" i="17"/>
  <c r="AQ165" i="17" s="1"/>
  <c r="F166" i="17"/>
  <c r="I166" i="17" s="1"/>
  <c r="AP166" i="17"/>
  <c r="F167" i="17"/>
  <c r="AP167" i="17"/>
  <c r="F168" i="17"/>
  <c r="I168" i="17" s="1"/>
  <c r="J168" i="17"/>
  <c r="AP168" i="17"/>
  <c r="AQ168" i="17"/>
  <c r="F169" i="17"/>
  <c r="I169" i="17" s="1"/>
  <c r="AP169" i="17"/>
  <c r="F170" i="17"/>
  <c r="I170" i="17"/>
  <c r="J170" i="17"/>
  <c r="AP170" i="17"/>
  <c r="F171" i="17"/>
  <c r="I171" i="17"/>
  <c r="J171" i="17"/>
  <c r="AP171" i="17"/>
  <c r="AQ171" i="17" s="1"/>
  <c r="F172" i="17"/>
  <c r="AP172" i="17"/>
  <c r="F173" i="17"/>
  <c r="I173" i="17"/>
  <c r="J173" i="17"/>
  <c r="AP173" i="17"/>
  <c r="AQ173" i="17" s="1"/>
  <c r="F174" i="17"/>
  <c r="I174" i="17" s="1"/>
  <c r="J174" i="17"/>
  <c r="AQ174" i="17" s="1"/>
  <c r="AP174" i="17"/>
  <c r="F175" i="17"/>
  <c r="J175" i="17" s="1"/>
  <c r="I175" i="17"/>
  <c r="AP175" i="17"/>
  <c r="AQ175" i="17" s="1"/>
  <c r="F176" i="17"/>
  <c r="AP176" i="17"/>
  <c r="A177" i="17"/>
  <c r="B177" i="17"/>
  <c r="F177" i="17"/>
  <c r="J177" i="17"/>
  <c r="AQ177" i="17" s="1"/>
  <c r="AP177" i="17"/>
  <c r="A178" i="17"/>
  <c r="B178" i="17"/>
  <c r="F178" i="17"/>
  <c r="J178" i="17" s="1"/>
  <c r="AP178" i="17"/>
  <c r="AQ178" i="17"/>
  <c r="F179" i="17"/>
  <c r="J179" i="17"/>
  <c r="AP179" i="17"/>
  <c r="F180" i="17"/>
  <c r="J180" i="17" s="1"/>
  <c r="AP180" i="17"/>
  <c r="J181" i="17"/>
  <c r="AP181" i="17"/>
  <c r="AQ181" i="17"/>
  <c r="F182" i="17"/>
  <c r="J182" i="17" s="1"/>
  <c r="AR182" i="17" s="1"/>
  <c r="AT182" i="17" s="1"/>
  <c r="AP182" i="17"/>
  <c r="F183" i="17"/>
  <c r="J183" i="17" s="1"/>
  <c r="AP183" i="17"/>
  <c r="F184" i="17"/>
  <c r="J184" i="17"/>
  <c r="AP184" i="17"/>
  <c r="AR184" i="17"/>
  <c r="AT184" i="17" s="1"/>
  <c r="F185" i="17"/>
  <c r="J185" i="17" s="1"/>
  <c r="AP185" i="17"/>
  <c r="F186" i="17"/>
  <c r="J186" i="17"/>
  <c r="AP186" i="17"/>
  <c r="AR186" i="17"/>
  <c r="AT186" i="17" s="1"/>
  <c r="F187" i="17"/>
  <c r="J187" i="17" s="1"/>
  <c r="AP187" i="17"/>
  <c r="AR187" i="17" s="1"/>
  <c r="AT187" i="17" s="1"/>
  <c r="F188" i="17"/>
  <c r="J188" i="17"/>
  <c r="AP188" i="17"/>
  <c r="AR188" i="17" s="1"/>
  <c r="AT188" i="17" s="1"/>
  <c r="F189" i="17"/>
  <c r="J189" i="17" s="1"/>
  <c r="AP189" i="17"/>
  <c r="AR189" i="17" s="1"/>
  <c r="AT189" i="17"/>
  <c r="F190" i="17"/>
  <c r="J190" i="17" s="1"/>
  <c r="AR190" i="17" s="1"/>
  <c r="AT190" i="17" s="1"/>
  <c r="AP190" i="17"/>
  <c r="F191" i="17"/>
  <c r="J191" i="17"/>
  <c r="AP191" i="17"/>
  <c r="AR191" i="17" s="1"/>
  <c r="AT191" i="17" s="1"/>
  <c r="F192" i="17"/>
  <c r="J192" i="17"/>
  <c r="AR192" i="17" s="1"/>
  <c r="AT192" i="17" s="1"/>
  <c r="AP192" i="17"/>
  <c r="F193" i="17"/>
  <c r="J193" i="17" s="1"/>
  <c r="AP193" i="17"/>
  <c r="AR193" i="17" s="1"/>
  <c r="AT193" i="17"/>
  <c r="F194" i="17"/>
  <c r="J194" i="17"/>
  <c r="AP194" i="17"/>
  <c r="F195" i="17"/>
  <c r="J195" i="17" s="1"/>
  <c r="AP195" i="17"/>
  <c r="AR195" i="17" s="1"/>
  <c r="AT195" i="17"/>
  <c r="F196" i="17"/>
  <c r="J196" i="17" s="1"/>
  <c r="AP196" i="17"/>
  <c r="AR196" i="17" s="1"/>
  <c r="AT196" i="17" s="1"/>
  <c r="AT197" i="17"/>
  <c r="AT198" i="17"/>
  <c r="AT199" i="17"/>
  <c r="AP202" i="17"/>
  <c r="AQ202" i="17" s="1"/>
  <c r="AP203" i="17"/>
  <c r="AQ203" i="17"/>
  <c r="AP204" i="17"/>
  <c r="AQ204" i="17"/>
  <c r="AP205" i="17"/>
  <c r="AQ205" i="17" s="1"/>
  <c r="AP206" i="17"/>
  <c r="AQ206" i="17"/>
  <c r="AP207" i="17"/>
  <c r="AQ207" i="17"/>
  <c r="AP208" i="17"/>
  <c r="AQ208" i="17"/>
  <c r="F209" i="17"/>
  <c r="I209" i="17" s="1"/>
  <c r="AP209" i="17"/>
  <c r="F210" i="17"/>
  <c r="AP210" i="17"/>
  <c r="F211" i="17"/>
  <c r="I211" i="17"/>
  <c r="J211" i="17"/>
  <c r="AP211" i="17"/>
  <c r="AQ211" i="17"/>
  <c r="F212" i="17"/>
  <c r="AP212" i="17"/>
  <c r="F213" i="17"/>
  <c r="I213" i="17"/>
  <c r="J213" i="17"/>
  <c r="AP213" i="17"/>
  <c r="F214" i="17"/>
  <c r="I214" i="17" s="1"/>
  <c r="J214" i="17"/>
  <c r="AQ214" i="17" s="1"/>
  <c r="AP214" i="17"/>
  <c r="F215" i="17"/>
  <c r="J215" i="17" s="1"/>
  <c r="I215" i="17"/>
  <c r="AP215" i="17"/>
  <c r="AQ215" i="17" s="1"/>
  <c r="F216" i="17"/>
  <c r="I216" i="17"/>
  <c r="J216" i="17"/>
  <c r="AP216" i="17"/>
  <c r="AQ216" i="17" s="1"/>
  <c r="F217" i="17"/>
  <c r="I217" i="17" s="1"/>
  <c r="J217" i="17"/>
  <c r="AQ217" i="17" s="1"/>
  <c r="AP217" i="17"/>
  <c r="F218" i="17"/>
  <c r="AP218" i="17"/>
  <c r="F219" i="17"/>
  <c r="I219" i="17" s="1"/>
  <c r="J219" i="17"/>
  <c r="AP219" i="17"/>
  <c r="AQ219" i="17"/>
  <c r="F220" i="17"/>
  <c r="I220" i="17" s="1"/>
  <c r="AP220" i="17"/>
  <c r="F221" i="17"/>
  <c r="I221" i="17" s="1"/>
  <c r="AP221" i="17"/>
  <c r="F222" i="17"/>
  <c r="I222" i="17"/>
  <c r="J222" i="17"/>
  <c r="AP222" i="17"/>
  <c r="AQ222" i="17" s="1"/>
  <c r="F223" i="17"/>
  <c r="AP223" i="17"/>
  <c r="F224" i="17"/>
  <c r="I224" i="17"/>
  <c r="J224" i="17"/>
  <c r="AP224" i="17"/>
  <c r="AQ224" i="17" s="1"/>
  <c r="F225" i="17"/>
  <c r="I225" i="17" s="1"/>
  <c r="J225" i="17"/>
  <c r="AP225" i="17"/>
  <c r="AQ225" i="17"/>
  <c r="B226" i="17"/>
  <c r="A226" i="17" s="1"/>
  <c r="A228" i="17" s="1"/>
  <c r="A216" i="17" s="1"/>
  <c r="F226" i="17"/>
  <c r="J226" i="17" s="1"/>
  <c r="AQ226" i="17" s="1"/>
  <c r="AP226" i="17"/>
  <c r="B227" i="17"/>
  <c r="A227" i="17" s="1"/>
  <c r="F227" i="17"/>
  <c r="J227" i="17"/>
  <c r="AP227" i="17"/>
  <c r="AQ227" i="17" s="1"/>
  <c r="F228" i="17"/>
  <c r="J228" i="17" s="1"/>
  <c r="AQ228" i="17" s="1"/>
  <c r="AP228" i="17"/>
  <c r="F229" i="17"/>
  <c r="J229" i="17" s="1"/>
  <c r="AP229" i="17"/>
  <c r="J230" i="17"/>
  <c r="AP230" i="17"/>
  <c r="AQ230" i="17"/>
  <c r="F231" i="17"/>
  <c r="J231" i="17" s="1"/>
  <c r="AP231" i="17"/>
  <c r="F232" i="17"/>
  <c r="J232" i="17" s="1"/>
  <c r="AR232" i="17" s="1"/>
  <c r="AT232" i="17" s="1"/>
  <c r="AP232" i="17"/>
  <c r="F233" i="17"/>
  <c r="J233" i="17" s="1"/>
  <c r="AP233" i="17"/>
  <c r="AR233" i="17"/>
  <c r="AT233" i="17" s="1"/>
  <c r="F234" i="17"/>
  <c r="J234" i="17" s="1"/>
  <c r="AP234" i="17"/>
  <c r="F235" i="17"/>
  <c r="J235" i="17"/>
  <c r="AP235" i="17"/>
  <c r="AR235" i="17"/>
  <c r="AT235" i="17" s="1"/>
  <c r="F236" i="17"/>
  <c r="J236" i="17" s="1"/>
  <c r="AP236" i="17"/>
  <c r="F237" i="17"/>
  <c r="J237" i="17"/>
  <c r="AP237" i="17"/>
  <c r="AR237" i="17"/>
  <c r="AT237" i="17" s="1"/>
  <c r="F238" i="17"/>
  <c r="J238" i="17" s="1"/>
  <c r="AP238" i="17"/>
  <c r="AR238" i="17" s="1"/>
  <c r="AT238" i="17" s="1"/>
  <c r="F239" i="17"/>
  <c r="J239" i="17"/>
  <c r="AP239" i="17"/>
  <c r="AR239" i="17" s="1"/>
  <c r="AT239" i="17" s="1"/>
  <c r="F240" i="17"/>
  <c r="J240" i="17" s="1"/>
  <c r="AP240" i="17"/>
  <c r="AR240" i="17" s="1"/>
  <c r="AT240" i="17"/>
  <c r="F241" i="17"/>
  <c r="J241" i="17" s="1"/>
  <c r="AR241" i="17" s="1"/>
  <c r="AT241" i="17" s="1"/>
  <c r="AP241" i="17"/>
  <c r="F242" i="17"/>
  <c r="J242" i="17"/>
  <c r="AP242" i="17"/>
  <c r="AR242" i="17" s="1"/>
  <c r="AT242" i="17" s="1"/>
  <c r="F243" i="17"/>
  <c r="J243" i="17"/>
  <c r="AR243" i="17" s="1"/>
  <c r="AT243" i="17" s="1"/>
  <c r="AP243" i="17"/>
  <c r="F244" i="17"/>
  <c r="J244" i="17" s="1"/>
  <c r="AP244" i="17"/>
  <c r="AR244" i="17" s="1"/>
  <c r="AT244" i="17"/>
  <c r="F245" i="17"/>
  <c r="J245" i="17"/>
  <c r="AP245" i="17"/>
  <c r="AR245" i="17" s="1"/>
  <c r="AT245" i="17" s="1"/>
  <c r="AT246" i="17"/>
  <c r="AT247" i="17"/>
  <c r="AT248" i="17"/>
  <c r="AP251" i="17"/>
  <c r="AQ251" i="17"/>
  <c r="AP252" i="17"/>
  <c r="AQ252" i="17"/>
  <c r="AP253" i="17"/>
  <c r="AQ253" i="17"/>
  <c r="AP254" i="17"/>
  <c r="AQ254" i="17" s="1"/>
  <c r="AP255" i="17"/>
  <c r="AQ255" i="17" s="1"/>
  <c r="AP256" i="17"/>
  <c r="AQ256" i="17"/>
  <c r="AP257" i="17"/>
  <c r="AQ257" i="17"/>
  <c r="F258" i="17"/>
  <c r="AP258" i="17"/>
  <c r="F259" i="17"/>
  <c r="I259" i="17" s="1"/>
  <c r="J259" i="17"/>
  <c r="AP259" i="17"/>
  <c r="AQ259" i="17"/>
  <c r="F260" i="17"/>
  <c r="AP260" i="17"/>
  <c r="F261" i="17"/>
  <c r="I261" i="17" s="1"/>
  <c r="AP261" i="17"/>
  <c r="F262" i="17"/>
  <c r="I262" i="17"/>
  <c r="J262" i="17"/>
  <c r="AP262" i="17"/>
  <c r="AQ262" i="17" s="1"/>
  <c r="F263" i="17"/>
  <c r="J263" i="17" s="1"/>
  <c r="I263" i="17"/>
  <c r="AP263" i="17"/>
  <c r="AQ263" i="17"/>
  <c r="F264" i="17"/>
  <c r="I264" i="17" s="1"/>
  <c r="J264" i="17"/>
  <c r="AP264" i="17"/>
  <c r="F265" i="17"/>
  <c r="I265" i="17"/>
  <c r="J265" i="17"/>
  <c r="AP265" i="17"/>
  <c r="AQ265" i="17" s="1"/>
  <c r="F266" i="17"/>
  <c r="AP266" i="17"/>
  <c r="F267" i="17"/>
  <c r="I267" i="17"/>
  <c r="J267" i="17"/>
  <c r="AP267" i="17"/>
  <c r="AQ267" i="17"/>
  <c r="F268" i="17"/>
  <c r="I268" i="17" s="1"/>
  <c r="J268" i="17"/>
  <c r="AP268" i="17"/>
  <c r="AQ268" i="17"/>
  <c r="F269" i="17"/>
  <c r="I269" i="17"/>
  <c r="J269" i="17"/>
  <c r="AP269" i="17"/>
  <c r="AQ269" i="17" s="1"/>
  <c r="F270" i="17"/>
  <c r="I270" i="17" s="1"/>
  <c r="AP270" i="17"/>
  <c r="F271" i="17"/>
  <c r="AP271" i="17"/>
  <c r="F272" i="17"/>
  <c r="I272" i="17" s="1"/>
  <c r="AP272" i="17"/>
  <c r="F273" i="17"/>
  <c r="I273" i="17"/>
  <c r="J273" i="17"/>
  <c r="AP273" i="17"/>
  <c r="AQ273" i="17" s="1"/>
  <c r="F274" i="17"/>
  <c r="J274" i="17" s="1"/>
  <c r="I274" i="17"/>
  <c r="AP274" i="17"/>
  <c r="AQ274" i="17"/>
  <c r="A275" i="17"/>
  <c r="B275" i="17"/>
  <c r="F275" i="17"/>
  <c r="J275" i="17" s="1"/>
  <c r="AP275" i="17"/>
  <c r="B276" i="17"/>
  <c r="A276" i="17" s="1"/>
  <c r="F276" i="17"/>
  <c r="J276" i="17"/>
  <c r="AP276" i="17"/>
  <c r="AQ276" i="17" s="1"/>
  <c r="A277" i="17"/>
  <c r="A265" i="17" s="1"/>
  <c r="F277" i="17"/>
  <c r="J277" i="17" s="1"/>
  <c r="AQ277" i="17" s="1"/>
  <c r="AP277" i="17"/>
  <c r="F278" i="17"/>
  <c r="J278" i="17"/>
  <c r="AP278" i="17"/>
  <c r="AQ278" i="17" s="1"/>
  <c r="J279" i="17"/>
  <c r="AP279" i="17"/>
  <c r="AQ279" i="17"/>
  <c r="F280" i="17"/>
  <c r="J280" i="17"/>
  <c r="AP280" i="17"/>
  <c r="AR280" i="17"/>
  <c r="AT280" i="17" s="1"/>
  <c r="F281" i="17"/>
  <c r="J281" i="17" s="1"/>
  <c r="AP281" i="17"/>
  <c r="AR281" i="17" s="1"/>
  <c r="AT281" i="17" s="1"/>
  <c r="F282" i="17"/>
  <c r="J282" i="17"/>
  <c r="AP282" i="17"/>
  <c r="AR282" i="17" s="1"/>
  <c r="AT282" i="17" s="1"/>
  <c r="F283" i="17"/>
  <c r="J283" i="17"/>
  <c r="AP283" i="17"/>
  <c r="AR283" i="17" s="1"/>
  <c r="AT283" i="17" s="1"/>
  <c r="F284" i="17"/>
  <c r="J284" i="17" s="1"/>
  <c r="AP284" i="17"/>
  <c r="AR284" i="17"/>
  <c r="AT284" i="17" s="1"/>
  <c r="F285" i="17"/>
  <c r="J285" i="17" s="1"/>
  <c r="AR285" i="17" s="1"/>
  <c r="AT285" i="17" s="1"/>
  <c r="AP285" i="17"/>
  <c r="F286" i="17"/>
  <c r="J286" i="17"/>
  <c r="AP286" i="17"/>
  <c r="AR286" i="17" s="1"/>
  <c r="AT286" i="17" s="1"/>
  <c r="F287" i="17"/>
  <c r="J287" i="17" s="1"/>
  <c r="AP287" i="17"/>
  <c r="F288" i="17"/>
  <c r="J288" i="17"/>
  <c r="AP288" i="17"/>
  <c r="AR288" i="17"/>
  <c r="AT288" i="17" s="1"/>
  <c r="F289" i="17"/>
  <c r="J289" i="17" s="1"/>
  <c r="AP289" i="17"/>
  <c r="AR289" i="17"/>
  <c r="AT289" i="17"/>
  <c r="F290" i="17"/>
  <c r="J290" i="17" s="1"/>
  <c r="AP290" i="17"/>
  <c r="F291" i="17"/>
  <c r="J291" i="17" s="1"/>
  <c r="AR291" i="17" s="1"/>
  <c r="AT291" i="17" s="1"/>
  <c r="AP291" i="17"/>
  <c r="F292" i="17"/>
  <c r="J292" i="17" s="1"/>
  <c r="AR292" i="17" s="1"/>
  <c r="AT292" i="17" s="1"/>
  <c r="AP292" i="17"/>
  <c r="F293" i="17"/>
  <c r="J293" i="17"/>
  <c r="AP293" i="17"/>
  <c r="AR293" i="17"/>
  <c r="AT293" i="17" s="1"/>
  <c r="F294" i="17"/>
  <c r="J294" i="17"/>
  <c r="AP294" i="17"/>
  <c r="AT295" i="17"/>
  <c r="AT296" i="17"/>
  <c r="AT297" i="17"/>
  <c r="AP300" i="17"/>
  <c r="AQ300" i="17"/>
  <c r="AP301" i="17"/>
  <c r="AQ301" i="17" s="1"/>
  <c r="AP302" i="17"/>
  <c r="AQ302" i="17"/>
  <c r="AP303" i="17"/>
  <c r="AQ303" i="17"/>
  <c r="AP304" i="17"/>
  <c r="AQ304" i="17"/>
  <c r="AP305" i="17"/>
  <c r="AQ305" i="17" s="1"/>
  <c r="AP306" i="17"/>
  <c r="AQ306" i="17"/>
  <c r="F307" i="17"/>
  <c r="I307" i="17"/>
  <c r="J307" i="17"/>
  <c r="AQ307" i="17" s="1"/>
  <c r="AP307" i="17"/>
  <c r="F308" i="17"/>
  <c r="I308" i="17"/>
  <c r="J308" i="17"/>
  <c r="AP308" i="17"/>
  <c r="AQ308" i="17"/>
  <c r="F309" i="17"/>
  <c r="AP309" i="17"/>
  <c r="F310" i="17"/>
  <c r="I310" i="17"/>
  <c r="J310" i="17"/>
  <c r="AP310" i="17"/>
  <c r="AQ310" i="17" s="1"/>
  <c r="F311" i="17"/>
  <c r="I311" i="17" s="1"/>
  <c r="AP311" i="17"/>
  <c r="F312" i="17"/>
  <c r="I312" i="17"/>
  <c r="J312" i="17"/>
  <c r="AP312" i="17"/>
  <c r="F313" i="17"/>
  <c r="I313" i="17"/>
  <c r="J313" i="17"/>
  <c r="AP313" i="17"/>
  <c r="AQ313" i="17"/>
  <c r="F314" i="17"/>
  <c r="I314" i="17" s="1"/>
  <c r="AP314" i="17"/>
  <c r="F315" i="17"/>
  <c r="AP315" i="17"/>
  <c r="F316" i="17"/>
  <c r="I316" i="17"/>
  <c r="J316" i="17"/>
  <c r="AP316" i="17"/>
  <c r="AQ316" i="17"/>
  <c r="F317" i="17"/>
  <c r="AP317" i="17"/>
  <c r="F318" i="17"/>
  <c r="I318" i="17"/>
  <c r="J318" i="17"/>
  <c r="AP318" i="17"/>
  <c r="AQ318" i="17" s="1"/>
  <c r="F319" i="17"/>
  <c r="I319" i="17"/>
  <c r="J319" i="17"/>
  <c r="AP319" i="17"/>
  <c r="AQ319" i="17"/>
  <c r="F320" i="17"/>
  <c r="J320" i="17" s="1"/>
  <c r="AQ320" i="17" s="1"/>
  <c r="I320" i="17"/>
  <c r="AP320" i="17"/>
  <c r="F321" i="17"/>
  <c r="I321" i="17"/>
  <c r="J321" i="17"/>
  <c r="AP321" i="17"/>
  <c r="AQ321" i="17" s="1"/>
  <c r="F322" i="17"/>
  <c r="I322" i="17" s="1"/>
  <c r="AP322" i="17"/>
  <c r="F323" i="17"/>
  <c r="I323" i="17" s="1"/>
  <c r="J323" i="17"/>
  <c r="AP323" i="17"/>
  <c r="B324" i="17"/>
  <c r="A324" i="17" s="1"/>
  <c r="A326" i="17" s="1"/>
  <c r="A314" i="17" s="1"/>
  <c r="F324" i="17"/>
  <c r="J324" i="17"/>
  <c r="AP324" i="17"/>
  <c r="AQ324" i="17"/>
  <c r="A325" i="17"/>
  <c r="B325" i="17"/>
  <c r="F325" i="17"/>
  <c r="J325" i="17"/>
  <c r="AP325" i="17"/>
  <c r="AQ325" i="17"/>
  <c r="F326" i="17"/>
  <c r="J326" i="17" s="1"/>
  <c r="AQ326" i="17" s="1"/>
  <c r="AP326" i="17"/>
  <c r="F327" i="17"/>
  <c r="J327" i="17"/>
  <c r="AP327" i="17"/>
  <c r="AQ327" i="17" s="1"/>
  <c r="J328" i="17"/>
  <c r="AP328" i="17"/>
  <c r="AQ328" i="17" s="1"/>
  <c r="F329" i="17"/>
  <c r="J329" i="17"/>
  <c r="AP329" i="17"/>
  <c r="AR329" i="17"/>
  <c r="AT329" i="17"/>
  <c r="F330" i="17"/>
  <c r="J330" i="17" s="1"/>
  <c r="AR330" i="17" s="1"/>
  <c r="AT330" i="17" s="1"/>
  <c r="AP330" i="17"/>
  <c r="F331" i="17"/>
  <c r="J331" i="17"/>
  <c r="AP331" i="17"/>
  <c r="AR331" i="17"/>
  <c r="AT331" i="17" s="1"/>
  <c r="F332" i="17"/>
  <c r="J332" i="17"/>
  <c r="AP332" i="17"/>
  <c r="AR332" i="17"/>
  <c r="AT332" i="17"/>
  <c r="F333" i="17"/>
  <c r="J333" i="17" s="1"/>
  <c r="AP333" i="17"/>
  <c r="F334" i="17"/>
  <c r="J334" i="17"/>
  <c r="AP334" i="17"/>
  <c r="AR334" i="17"/>
  <c r="AT334" i="17"/>
  <c r="F335" i="17"/>
  <c r="J335" i="17" s="1"/>
  <c r="AR335" i="17" s="1"/>
  <c r="AT335" i="17" s="1"/>
  <c r="AP335" i="17"/>
  <c r="F336" i="17"/>
  <c r="J336" i="17" s="1"/>
  <c r="AP336" i="17"/>
  <c r="AR336" i="17" s="1"/>
  <c r="AT336" i="17" s="1"/>
  <c r="F337" i="17"/>
  <c r="J337" i="17"/>
  <c r="AP337" i="17"/>
  <c r="AR337" i="17"/>
  <c r="AT337" i="17" s="1"/>
  <c r="F338" i="17"/>
  <c r="J338" i="17" s="1"/>
  <c r="AR338" i="17" s="1"/>
  <c r="AT338" i="17" s="1"/>
  <c r="AP338" i="17"/>
  <c r="F339" i="17"/>
  <c r="J339" i="17"/>
  <c r="AP339" i="17"/>
  <c r="AR339" i="17"/>
  <c r="AT339" i="17" s="1"/>
  <c r="F340" i="17"/>
  <c r="J340" i="17"/>
  <c r="AP340" i="17"/>
  <c r="AR340" i="17"/>
  <c r="AT340" i="17"/>
  <c r="F341" i="17"/>
  <c r="J341" i="17"/>
  <c r="AP341" i="17"/>
  <c r="AR341" i="17" s="1"/>
  <c r="AT341" i="17" s="1"/>
  <c r="F342" i="17"/>
  <c r="J342" i="17"/>
  <c r="AP342" i="17"/>
  <c r="AR342" i="17" s="1"/>
  <c r="AT342" i="17" s="1"/>
  <c r="F343" i="17"/>
  <c r="J343" i="17" s="1"/>
  <c r="AR343" i="17" s="1"/>
  <c r="AT343" i="17" s="1"/>
  <c r="AP343" i="17"/>
  <c r="AT344" i="17"/>
  <c r="AT345" i="17"/>
  <c r="AT346" i="17"/>
  <c r="AP349" i="17"/>
  <c r="AQ349" i="17"/>
  <c r="AP350" i="17"/>
  <c r="AQ350" i="17" s="1"/>
  <c r="AP351" i="17"/>
  <c r="AQ351" i="17" s="1"/>
  <c r="AP352" i="17"/>
  <c r="AQ352" i="17"/>
  <c r="AP353" i="17"/>
  <c r="AQ353" i="17"/>
  <c r="AP354" i="17"/>
  <c r="AQ354" i="17"/>
  <c r="AP355" i="17"/>
  <c r="AQ355" i="17" s="1"/>
  <c r="F356" i="17"/>
  <c r="I356" i="17"/>
  <c r="J356" i="17"/>
  <c r="AP356" i="17"/>
  <c r="AQ356" i="17"/>
  <c r="F357" i="17"/>
  <c r="AP357" i="17"/>
  <c r="F358" i="17"/>
  <c r="I358" i="17"/>
  <c r="J358" i="17"/>
  <c r="AP358" i="17"/>
  <c r="AQ358" i="17" s="1"/>
  <c r="F359" i="17"/>
  <c r="I359" i="17"/>
  <c r="J359" i="17"/>
  <c r="AP359" i="17"/>
  <c r="AQ359" i="17"/>
  <c r="F360" i="17"/>
  <c r="AP360" i="17"/>
  <c r="F361" i="17"/>
  <c r="I361" i="17"/>
  <c r="J361" i="17"/>
  <c r="AP361" i="17"/>
  <c r="AQ361" i="17" s="1"/>
  <c r="F362" i="17"/>
  <c r="I362" i="17" s="1"/>
  <c r="AP362" i="17"/>
  <c r="F363" i="17"/>
  <c r="J363" i="17" s="1"/>
  <c r="AQ363" i="17" s="1"/>
  <c r="I363" i="17"/>
  <c r="AP363" i="17"/>
  <c r="F364" i="17"/>
  <c r="I364" i="17"/>
  <c r="J364" i="17"/>
  <c r="AP364" i="17"/>
  <c r="AQ364" i="17"/>
  <c r="F365" i="17"/>
  <c r="I365" i="17" s="1"/>
  <c r="AP365" i="17"/>
  <c r="F366" i="17"/>
  <c r="I366" i="17" s="1"/>
  <c r="J366" i="17"/>
  <c r="AP366" i="17"/>
  <c r="F367" i="17"/>
  <c r="I367" i="17"/>
  <c r="J367" i="17"/>
  <c r="AP367" i="17"/>
  <c r="AQ367" i="17"/>
  <c r="F368" i="17"/>
  <c r="AP368" i="17"/>
  <c r="F369" i="17"/>
  <c r="J369" i="17" s="1"/>
  <c r="I369" i="17"/>
  <c r="AP369" i="17"/>
  <c r="F370" i="17"/>
  <c r="I370" i="17"/>
  <c r="J370" i="17"/>
  <c r="AP370" i="17"/>
  <c r="AQ370" i="17" s="1"/>
  <c r="F371" i="17"/>
  <c r="AP371" i="17"/>
  <c r="F372" i="17"/>
  <c r="I372" i="17"/>
  <c r="J372" i="17"/>
  <c r="AP372" i="17"/>
  <c r="AQ372" i="17" s="1"/>
  <c r="A373" i="17"/>
  <c r="B373" i="17"/>
  <c r="F373" i="17"/>
  <c r="J373" i="17"/>
  <c r="AP373" i="17"/>
  <c r="AQ373" i="17" s="1"/>
  <c r="A374" i="17"/>
  <c r="A375" i="17" s="1"/>
  <c r="A363" i="17" s="1"/>
  <c r="B374" i="17"/>
  <c r="F374" i="17"/>
  <c r="J374" i="17" s="1"/>
  <c r="AQ374" i="17" s="1"/>
  <c r="AP374" i="17"/>
  <c r="F375" i="17"/>
  <c r="J375" i="17"/>
  <c r="AP375" i="17"/>
  <c r="F376" i="17"/>
  <c r="J376" i="17"/>
  <c r="AP376" i="17"/>
  <c r="AQ376" i="17"/>
  <c r="J377" i="17"/>
  <c r="AP377" i="17"/>
  <c r="AQ377" i="17"/>
  <c r="F378" i="17"/>
  <c r="J378" i="17" s="1"/>
  <c r="AR378" i="17" s="1"/>
  <c r="AP378" i="17"/>
  <c r="AT378" i="17"/>
  <c r="F379" i="17"/>
  <c r="J379" i="17" s="1"/>
  <c r="AP379" i="17"/>
  <c r="F380" i="17"/>
  <c r="J380" i="17"/>
  <c r="AP380" i="17"/>
  <c r="AR380" i="17"/>
  <c r="AT380" i="17" s="1"/>
  <c r="F381" i="17"/>
  <c r="J381" i="17" s="1"/>
  <c r="AR381" i="17" s="1"/>
  <c r="AT381" i="17" s="1"/>
  <c r="AP381" i="17"/>
  <c r="F382" i="17"/>
  <c r="J382" i="17"/>
  <c r="AP382" i="17"/>
  <c r="AR382" i="17" s="1"/>
  <c r="AT382" i="17" s="1"/>
  <c r="F383" i="17"/>
  <c r="J383" i="17"/>
  <c r="AP383" i="17"/>
  <c r="AR383" i="17"/>
  <c r="AT383" i="17"/>
  <c r="F384" i="17"/>
  <c r="J384" i="17"/>
  <c r="AP384" i="17"/>
  <c r="F385" i="17"/>
  <c r="J385" i="17"/>
  <c r="AP385" i="17"/>
  <c r="AR385" i="17" s="1"/>
  <c r="AT385" i="17" s="1"/>
  <c r="F386" i="17"/>
  <c r="J386" i="17" s="1"/>
  <c r="AR386" i="17" s="1"/>
  <c r="AT386" i="17" s="1"/>
  <c r="AP386" i="17"/>
  <c r="F387" i="17"/>
  <c r="J387" i="17" s="1"/>
  <c r="AP387" i="17"/>
  <c r="AR387" i="17" s="1"/>
  <c r="AT387" i="17" s="1"/>
  <c r="F388" i="17"/>
  <c r="J388" i="17"/>
  <c r="AP388" i="17"/>
  <c r="AR388" i="17"/>
  <c r="AT388" i="17" s="1"/>
  <c r="F389" i="17"/>
  <c r="J389" i="17" s="1"/>
  <c r="AR389" i="17" s="1"/>
  <c r="AT389" i="17" s="1"/>
  <c r="AP389" i="17"/>
  <c r="F390" i="17"/>
  <c r="J390" i="17" s="1"/>
  <c r="AR390" i="17" s="1"/>
  <c r="AT390" i="17" s="1"/>
  <c r="AP390" i="17"/>
  <c r="F391" i="17"/>
  <c r="J391" i="17"/>
  <c r="AP391" i="17"/>
  <c r="AR391" i="17"/>
  <c r="AT391" i="17"/>
  <c r="F392" i="17"/>
  <c r="J392" i="17"/>
  <c r="AP392" i="17"/>
  <c r="AR392" i="17" s="1"/>
  <c r="AT392" i="17" s="1"/>
  <c r="AT393" i="17"/>
  <c r="AT394" i="17"/>
  <c r="AT395" i="17"/>
  <c r="AP398" i="17"/>
  <c r="AQ398" i="17" s="1"/>
  <c r="AP399" i="17"/>
  <c r="AQ399" i="17"/>
  <c r="AP400" i="17"/>
  <c r="AQ400" i="17"/>
  <c r="AP401" i="17"/>
  <c r="AQ401" i="17" s="1"/>
  <c r="AP402" i="17"/>
  <c r="AQ402" i="17"/>
  <c r="AP403" i="17"/>
  <c r="AQ403" i="17" s="1"/>
  <c r="AP404" i="17"/>
  <c r="AQ404" i="17" s="1"/>
  <c r="F405" i="17"/>
  <c r="I405" i="17" s="1"/>
  <c r="AP405" i="17"/>
  <c r="F406" i="17"/>
  <c r="J406" i="17" s="1"/>
  <c r="I406" i="17"/>
  <c r="AP406" i="17"/>
  <c r="F407" i="17"/>
  <c r="I407" i="17"/>
  <c r="J407" i="17"/>
  <c r="AP407" i="17"/>
  <c r="AQ407" i="17"/>
  <c r="F408" i="17"/>
  <c r="AP408" i="17"/>
  <c r="F409" i="17"/>
  <c r="AP409" i="17"/>
  <c r="F410" i="17"/>
  <c r="I410" i="17"/>
  <c r="J410" i="17"/>
  <c r="AP410" i="17"/>
  <c r="AQ410" i="17"/>
  <c r="F411" i="17"/>
  <c r="J411" i="17" s="1"/>
  <c r="AQ411" i="17" s="1"/>
  <c r="I411" i="17"/>
  <c r="AP411" i="17"/>
  <c r="F412" i="17"/>
  <c r="I412" i="17"/>
  <c r="J412" i="17"/>
  <c r="AP412" i="17"/>
  <c r="F413" i="17"/>
  <c r="I413" i="17"/>
  <c r="J413" i="17"/>
  <c r="AP413" i="17"/>
  <c r="AQ413" i="17"/>
  <c r="F414" i="17"/>
  <c r="J414" i="17" s="1"/>
  <c r="AQ414" i="17" s="1"/>
  <c r="I414" i="17"/>
  <c r="AP414" i="17"/>
  <c r="F415" i="17"/>
  <c r="I415" i="17"/>
  <c r="J415" i="17"/>
  <c r="AQ415" i="17" s="1"/>
  <c r="AP415" i="17"/>
  <c r="F416" i="17"/>
  <c r="I416" i="17" s="1"/>
  <c r="AP416" i="17"/>
  <c r="F417" i="17"/>
  <c r="I417" i="17" s="1"/>
  <c r="AP417" i="17"/>
  <c r="F418" i="17"/>
  <c r="I418" i="17"/>
  <c r="J418" i="17"/>
  <c r="AP418" i="17"/>
  <c r="AQ418" i="17"/>
  <c r="F419" i="17"/>
  <c r="AP419" i="17"/>
  <c r="F420" i="17"/>
  <c r="I420" i="17"/>
  <c r="J420" i="17"/>
  <c r="AP420" i="17"/>
  <c r="AQ420" i="17" s="1"/>
  <c r="F421" i="17"/>
  <c r="I421" i="17"/>
  <c r="J421" i="17"/>
  <c r="AP421" i="17"/>
  <c r="AQ421" i="17" s="1"/>
  <c r="B422" i="17"/>
  <c r="A422" i="17" s="1"/>
  <c r="F422" i="17"/>
  <c r="J422" i="17" s="1"/>
  <c r="AP422" i="17"/>
  <c r="AQ422" i="17"/>
  <c r="B423" i="17"/>
  <c r="A423" i="17" s="1"/>
  <c r="F423" i="17"/>
  <c r="J423" i="17"/>
  <c r="AP423" i="17"/>
  <c r="AQ423" i="17" s="1"/>
  <c r="F424" i="17"/>
  <c r="J424" i="17" s="1"/>
  <c r="AP424" i="17"/>
  <c r="AQ424" i="17" s="1"/>
  <c r="F425" i="17"/>
  <c r="J425" i="17" s="1"/>
  <c r="AQ425" i="17" s="1"/>
  <c r="AP425" i="17"/>
  <c r="J426" i="17"/>
  <c r="AP426" i="17"/>
  <c r="AQ426" i="17"/>
  <c r="F427" i="17"/>
  <c r="J427" i="17"/>
  <c r="AP427" i="17"/>
  <c r="F428" i="17"/>
  <c r="J428" i="17" s="1"/>
  <c r="AR428" i="17" s="1"/>
  <c r="AT428" i="17" s="1"/>
  <c r="AP428" i="17"/>
  <c r="F429" i="17"/>
  <c r="J429" i="17" s="1"/>
  <c r="AP429" i="17"/>
  <c r="AR429" i="17"/>
  <c r="AT429" i="17"/>
  <c r="F430" i="17"/>
  <c r="J430" i="17"/>
  <c r="AP430" i="17"/>
  <c r="AR430" i="17" s="1"/>
  <c r="AT430" i="17" s="1"/>
  <c r="F431" i="17"/>
  <c r="J431" i="17"/>
  <c r="AP431" i="17"/>
  <c r="AR431" i="17" s="1"/>
  <c r="AT431" i="17"/>
  <c r="F432" i="17"/>
  <c r="J432" i="17" s="1"/>
  <c r="AR432" i="17" s="1"/>
  <c r="AP432" i="17"/>
  <c r="AT432" i="17"/>
  <c r="F433" i="17"/>
  <c r="J433" i="17" s="1"/>
  <c r="AP433" i="17"/>
  <c r="F434" i="17"/>
  <c r="J434" i="17"/>
  <c r="AP434" i="17"/>
  <c r="AR434" i="17"/>
  <c r="AT434" i="17"/>
  <c r="F435" i="17"/>
  <c r="J435" i="17"/>
  <c r="AP435" i="17"/>
  <c r="F436" i="17"/>
  <c r="J436" i="17" s="1"/>
  <c r="AR436" i="17" s="1"/>
  <c r="AT436" i="17" s="1"/>
  <c r="AP436" i="17"/>
  <c r="F437" i="17"/>
  <c r="J437" i="17" s="1"/>
  <c r="AP437" i="17"/>
  <c r="AR437" i="17"/>
  <c r="AT437" i="17"/>
  <c r="F438" i="17"/>
  <c r="J438" i="17"/>
  <c r="AP438" i="17"/>
  <c r="AR438" i="17" s="1"/>
  <c r="AT438" i="17" s="1"/>
  <c r="F439" i="17"/>
  <c r="J439" i="17"/>
  <c r="AP439" i="17"/>
  <c r="AR439" i="17" s="1"/>
  <c r="AT439" i="17" s="1"/>
  <c r="F440" i="17"/>
  <c r="J440" i="17" s="1"/>
  <c r="AR440" i="17" s="1"/>
  <c r="AP440" i="17"/>
  <c r="AT440" i="17"/>
  <c r="F441" i="17"/>
  <c r="J441" i="17" s="1"/>
  <c r="AP441" i="17"/>
  <c r="AT442" i="17"/>
  <c r="AT443" i="17"/>
  <c r="AT444" i="17"/>
  <c r="AP447" i="17"/>
  <c r="AQ447" i="17"/>
  <c r="AP448" i="17"/>
  <c r="AQ448" i="17"/>
  <c r="AP449" i="17"/>
  <c r="AQ449" i="17" s="1"/>
  <c r="AP450" i="17"/>
  <c r="AQ450" i="17" s="1"/>
  <c r="AP451" i="17"/>
  <c r="AQ451" i="17" s="1"/>
  <c r="AP452" i="17"/>
  <c r="AQ452" i="17"/>
  <c r="AP453" i="17"/>
  <c r="AQ453" i="17"/>
  <c r="F454" i="17"/>
  <c r="J454" i="17" s="1"/>
  <c r="AQ454" i="17" s="1"/>
  <c r="I454" i="17"/>
  <c r="AP454" i="17"/>
  <c r="F455" i="17"/>
  <c r="I455" i="17"/>
  <c r="J455" i="17"/>
  <c r="AP455" i="17"/>
  <c r="AQ455" i="17"/>
  <c r="F456" i="17"/>
  <c r="I456" i="17" s="1"/>
  <c r="J456" i="17"/>
  <c r="AP456" i="17"/>
  <c r="AQ456" i="17"/>
  <c r="F457" i="17"/>
  <c r="J457" i="17" s="1"/>
  <c r="I457" i="17"/>
  <c r="AP457" i="17"/>
  <c r="AQ457" i="17" s="1"/>
  <c r="F458" i="17"/>
  <c r="I458" i="17"/>
  <c r="J458" i="17"/>
  <c r="AP458" i="17"/>
  <c r="AQ458" i="17"/>
  <c r="F459" i="17"/>
  <c r="AP459" i="17"/>
  <c r="F460" i="17"/>
  <c r="J460" i="17" s="1"/>
  <c r="I460" i="17"/>
  <c r="AP460" i="17"/>
  <c r="F461" i="17"/>
  <c r="J461" i="17" s="1"/>
  <c r="I461" i="17"/>
  <c r="AP461" i="17"/>
  <c r="AQ461" i="17" s="1"/>
  <c r="F462" i="17"/>
  <c r="AP462" i="17"/>
  <c r="F463" i="17"/>
  <c r="J463" i="17" s="1"/>
  <c r="I463" i="17"/>
  <c r="AP463" i="17"/>
  <c r="AQ463" i="17" s="1"/>
  <c r="F464" i="17"/>
  <c r="I464" i="17"/>
  <c r="J464" i="17"/>
  <c r="AP464" i="17"/>
  <c r="AQ464" i="17"/>
  <c r="F465" i="17"/>
  <c r="J465" i="17" s="1"/>
  <c r="AP465" i="17"/>
  <c r="AQ465" i="17"/>
  <c r="F466" i="17"/>
  <c r="AP466" i="17"/>
  <c r="F467" i="17"/>
  <c r="I467" i="17" s="1"/>
  <c r="J467" i="17"/>
  <c r="AP467" i="17"/>
  <c r="AQ467" i="17"/>
  <c r="F468" i="17"/>
  <c r="I468" i="17"/>
  <c r="J468" i="17"/>
  <c r="AP468" i="17"/>
  <c r="AQ468" i="17" s="1"/>
  <c r="F469" i="17"/>
  <c r="I469" i="17"/>
  <c r="J469" i="17"/>
  <c r="AP469" i="17"/>
  <c r="AQ469" i="17" s="1"/>
  <c r="F470" i="17"/>
  <c r="J470" i="17" s="1"/>
  <c r="I470" i="17"/>
  <c r="AP470" i="17"/>
  <c r="AQ470" i="17" s="1"/>
  <c r="A471" i="17"/>
  <c r="A473" i="17" s="1"/>
  <c r="A461" i="17" s="1"/>
  <c r="B471" i="17"/>
  <c r="F471" i="17"/>
  <c r="J471" i="17" s="1"/>
  <c r="AP471" i="17"/>
  <c r="B472" i="17"/>
  <c r="A472" i="17" s="1"/>
  <c r="F472" i="17"/>
  <c r="J472" i="17"/>
  <c r="AP472" i="17"/>
  <c r="AQ472" i="17"/>
  <c r="F473" i="17"/>
  <c r="J473" i="17"/>
  <c r="AP473" i="17"/>
  <c r="AQ473" i="17" s="1"/>
  <c r="F474" i="17"/>
  <c r="J474" i="17" s="1"/>
  <c r="AP474" i="17"/>
  <c r="AQ474" i="17" s="1"/>
  <c r="J475" i="17"/>
  <c r="AP475" i="17"/>
  <c r="AQ475" i="17"/>
  <c r="F476" i="17"/>
  <c r="J476" i="17"/>
  <c r="AP476" i="17"/>
  <c r="AR476" i="17"/>
  <c r="AT476" i="17" s="1"/>
  <c r="F477" i="17"/>
  <c r="J477" i="17"/>
  <c r="AP477" i="17"/>
  <c r="AR477" i="17" s="1"/>
  <c r="AT477" i="17"/>
  <c r="F478" i="17"/>
  <c r="J478" i="17"/>
  <c r="AP478" i="17"/>
  <c r="F479" i="17"/>
  <c r="J479" i="17"/>
  <c r="AP479" i="17"/>
  <c r="AR479" i="17"/>
  <c r="AT479" i="17" s="1"/>
  <c r="F480" i="17"/>
  <c r="J480" i="17" s="1"/>
  <c r="AR480" i="17" s="1"/>
  <c r="AT480" i="17" s="1"/>
  <c r="AP480" i="17"/>
  <c r="F481" i="17"/>
  <c r="J481" i="17"/>
  <c r="AP481" i="17"/>
  <c r="AR481" i="17" s="1"/>
  <c r="AT481" i="17" s="1"/>
  <c r="F482" i="17"/>
  <c r="J482" i="17" s="1"/>
  <c r="AR482" i="17" s="1"/>
  <c r="AT482" i="17" s="1"/>
  <c r="AP482" i="17"/>
  <c r="F483" i="17"/>
  <c r="J483" i="17"/>
  <c r="AR483" i="17" s="1"/>
  <c r="AT483" i="17" s="1"/>
  <c r="AP483" i="17"/>
  <c r="F484" i="17"/>
  <c r="J484" i="17"/>
  <c r="AP484" i="17"/>
  <c r="AR484" i="17"/>
  <c r="AT484" i="17" s="1"/>
  <c r="F485" i="17"/>
  <c r="J485" i="17"/>
  <c r="AR485" i="17" s="1"/>
  <c r="AT485" i="17" s="1"/>
  <c r="AP485" i="17"/>
  <c r="F486" i="17"/>
  <c r="J486" i="17"/>
  <c r="AP486" i="17"/>
  <c r="AR486" i="17" s="1"/>
  <c r="AT486" i="17" s="1"/>
  <c r="F487" i="17"/>
  <c r="J487" i="17" s="1"/>
  <c r="AR487" i="17" s="1"/>
  <c r="AT487" i="17" s="1"/>
  <c r="AP487" i="17"/>
  <c r="F488" i="17"/>
  <c r="J488" i="17" s="1"/>
  <c r="AP488" i="17"/>
  <c r="F489" i="17"/>
  <c r="J489" i="17"/>
  <c r="AP489" i="17"/>
  <c r="AR489" i="17"/>
  <c r="AT489" i="17" s="1"/>
  <c r="F490" i="17"/>
  <c r="J490" i="17"/>
  <c r="AR490" i="17" s="1"/>
  <c r="AT490" i="17" s="1"/>
  <c r="AP490" i="17"/>
  <c r="AT491" i="17"/>
  <c r="AT492" i="17"/>
  <c r="AT493" i="17"/>
  <c r="AP496" i="17"/>
  <c r="AQ496" i="17" s="1"/>
  <c r="AP497" i="17"/>
  <c r="AQ497" i="17" s="1"/>
  <c r="AP498" i="17"/>
  <c r="AQ498" i="17"/>
  <c r="AP499" i="17"/>
  <c r="AQ499" i="17"/>
  <c r="AP500" i="17"/>
  <c r="AQ500" i="17"/>
  <c r="AP501" i="17"/>
  <c r="AQ501" i="17" s="1"/>
  <c r="AP502" i="17"/>
  <c r="AQ502" i="17"/>
  <c r="F503" i="17"/>
  <c r="I503" i="17"/>
  <c r="J503" i="17"/>
  <c r="AQ503" i="17" s="1"/>
  <c r="AP503" i="17"/>
  <c r="F504" i="17"/>
  <c r="I504" i="17"/>
  <c r="J504" i="17"/>
  <c r="AP504" i="17"/>
  <c r="AQ504" i="17"/>
  <c r="F505" i="17"/>
  <c r="AP505" i="17"/>
  <c r="F506" i="17"/>
  <c r="I506" i="17"/>
  <c r="J506" i="17"/>
  <c r="AP506" i="17"/>
  <c r="AQ506" i="17" s="1"/>
  <c r="F507" i="17"/>
  <c r="AP507" i="17"/>
  <c r="F508" i="17"/>
  <c r="I508" i="17"/>
  <c r="J508" i="17"/>
  <c r="AP508" i="17"/>
  <c r="F509" i="17"/>
  <c r="AP509" i="17"/>
  <c r="F510" i="17"/>
  <c r="AP510" i="17"/>
  <c r="F511" i="17"/>
  <c r="I511" i="17"/>
  <c r="J511" i="17"/>
  <c r="AP511" i="17"/>
  <c r="AQ511" i="17" s="1"/>
  <c r="F512" i="17"/>
  <c r="AP512" i="17"/>
  <c r="F513" i="17"/>
  <c r="J513" i="17" s="1"/>
  <c r="I513" i="17"/>
  <c r="AP513" i="17"/>
  <c r="AQ513" i="17" s="1"/>
  <c r="F514" i="17"/>
  <c r="J514" i="17" s="1"/>
  <c r="AQ514" i="17" s="1"/>
  <c r="I514" i="17"/>
  <c r="AP514" i="17"/>
  <c r="F515" i="17"/>
  <c r="I515" i="17"/>
  <c r="J515" i="17"/>
  <c r="AP515" i="17"/>
  <c r="AQ515" i="17"/>
  <c r="F516" i="17"/>
  <c r="I516" i="17"/>
  <c r="J516" i="17"/>
  <c r="AP516" i="17"/>
  <c r="AQ516" i="17"/>
  <c r="F517" i="17"/>
  <c r="I517" i="17" s="1"/>
  <c r="J517" i="17"/>
  <c r="AQ517" i="17" s="1"/>
  <c r="AP517" i="17"/>
  <c r="F518" i="17"/>
  <c r="I518" i="17" s="1"/>
  <c r="J518" i="17"/>
  <c r="AP518" i="17"/>
  <c r="AQ518" i="17"/>
  <c r="F519" i="17"/>
  <c r="J519" i="17" s="1"/>
  <c r="I519" i="17"/>
  <c r="AP519" i="17"/>
  <c r="B520" i="17"/>
  <c r="A520" i="17" s="1"/>
  <c r="A522" i="17" s="1"/>
  <c r="A510" i="17" s="1"/>
  <c r="F520" i="17"/>
  <c r="J520" i="17"/>
  <c r="AQ520" i="17" s="1"/>
  <c r="AP520" i="17"/>
  <c r="A521" i="17"/>
  <c r="B521" i="17"/>
  <c r="F521" i="17"/>
  <c r="J521" i="17"/>
  <c r="AP521" i="17"/>
  <c r="AQ521" i="17"/>
  <c r="F522" i="17"/>
  <c r="J522" i="17" s="1"/>
  <c r="AQ522" i="17" s="1"/>
  <c r="AP522" i="17"/>
  <c r="F523" i="17"/>
  <c r="J523" i="17"/>
  <c r="AP523" i="17"/>
  <c r="AQ523" i="17" s="1"/>
  <c r="J524" i="17"/>
  <c r="AP524" i="17"/>
  <c r="F525" i="17"/>
  <c r="J525" i="17"/>
  <c r="AP525" i="17"/>
  <c r="AR525" i="17"/>
  <c r="AT525" i="17" s="1"/>
  <c r="F526" i="17"/>
  <c r="J526" i="17"/>
  <c r="AR526" i="17" s="1"/>
  <c r="AT526" i="17" s="1"/>
  <c r="AP526" i="17"/>
  <c r="F527" i="17"/>
  <c r="J527" i="17"/>
  <c r="AP527" i="17"/>
  <c r="AR527" i="17" s="1"/>
  <c r="AT527" i="17" s="1"/>
  <c r="F528" i="17"/>
  <c r="J528" i="17"/>
  <c r="AP528" i="17"/>
  <c r="AR528" i="17"/>
  <c r="AT528" i="17"/>
  <c r="F529" i="17"/>
  <c r="J529" i="17" s="1"/>
  <c r="AP529" i="17"/>
  <c r="AR529" i="17" s="1"/>
  <c r="AT529" i="17" s="1"/>
  <c r="F530" i="17"/>
  <c r="J530" i="17"/>
  <c r="AP530" i="17"/>
  <c r="AR530" i="17"/>
  <c r="AT530" i="17"/>
  <c r="F531" i="17"/>
  <c r="J531" i="17" s="1"/>
  <c r="AP531" i="17"/>
  <c r="AR531" i="17" s="1"/>
  <c r="AT531" i="17" s="1"/>
  <c r="F532" i="17"/>
  <c r="J532" i="17"/>
  <c r="AP532" i="17"/>
  <c r="AR532" i="17"/>
  <c r="AT532" i="17" s="1"/>
  <c r="F533" i="17"/>
  <c r="J533" i="17"/>
  <c r="AR533" i="17" s="1"/>
  <c r="AT533" i="17" s="1"/>
  <c r="AP533" i="17"/>
  <c r="F534" i="17"/>
  <c r="J534" i="17"/>
  <c r="AR534" i="17" s="1"/>
  <c r="AT534" i="17" s="1"/>
  <c r="AP534" i="17"/>
  <c r="F535" i="17"/>
  <c r="J535" i="17"/>
  <c r="AP535" i="17"/>
  <c r="AR535" i="17"/>
  <c r="AT535" i="17"/>
  <c r="F536" i="17"/>
  <c r="J536" i="17"/>
  <c r="AP536" i="17"/>
  <c r="AR536" i="17" s="1"/>
  <c r="AT536" i="17" s="1"/>
  <c r="F537" i="17"/>
  <c r="J537" i="17"/>
  <c r="AP537" i="17"/>
  <c r="AR537" i="17" s="1"/>
  <c r="AT537" i="17"/>
  <c r="F538" i="17"/>
  <c r="J538" i="17"/>
  <c r="AR538" i="17" s="1"/>
  <c r="AT538" i="17" s="1"/>
  <c r="AP538" i="17"/>
  <c r="F539" i="17"/>
  <c r="J539" i="17" s="1"/>
  <c r="AP539" i="17"/>
  <c r="AR539" i="17" s="1"/>
  <c r="AT539" i="17" s="1"/>
  <c r="AT540" i="17"/>
  <c r="AT541" i="17"/>
  <c r="AT542" i="17"/>
  <c r="AP545" i="17"/>
  <c r="AQ545" i="17"/>
  <c r="AP546" i="17"/>
  <c r="AQ546" i="17" s="1"/>
  <c r="AP547" i="17"/>
  <c r="AQ547" i="17" s="1"/>
  <c r="AP548" i="17"/>
  <c r="AQ548" i="17"/>
  <c r="AP549" i="17"/>
  <c r="AQ549" i="17" s="1"/>
  <c r="AP550" i="17"/>
  <c r="AQ550" i="17"/>
  <c r="AP551" i="17"/>
  <c r="AQ551" i="17" s="1"/>
  <c r="F552" i="17"/>
  <c r="I552" i="17"/>
  <c r="J552" i="17"/>
  <c r="AP552" i="17"/>
  <c r="AQ552" i="17"/>
  <c r="F553" i="17"/>
  <c r="J553" i="17" s="1"/>
  <c r="AQ553" i="17" s="1"/>
  <c r="I553" i="17"/>
  <c r="AP553" i="17"/>
  <c r="F554" i="17"/>
  <c r="I554" i="17"/>
  <c r="J554" i="17"/>
  <c r="AP554" i="17"/>
  <c r="AQ554" i="17" s="1"/>
  <c r="F555" i="17"/>
  <c r="I555" i="17"/>
  <c r="J555" i="17"/>
  <c r="AP555" i="17"/>
  <c r="AQ555" i="17"/>
  <c r="F556" i="17"/>
  <c r="J556" i="17" s="1"/>
  <c r="AQ556" i="17" s="1"/>
  <c r="AP556" i="17"/>
  <c r="F557" i="17"/>
  <c r="I557" i="17"/>
  <c r="J557" i="17"/>
  <c r="AP557" i="17"/>
  <c r="AQ557" i="17"/>
  <c r="F558" i="17"/>
  <c r="I558" i="17" s="1"/>
  <c r="J558" i="17"/>
  <c r="AQ558" i="17" s="1"/>
  <c r="AP558" i="17"/>
  <c r="F559" i="17"/>
  <c r="I559" i="17"/>
  <c r="J559" i="17"/>
  <c r="AQ559" i="17" s="1"/>
  <c r="AP559" i="17"/>
  <c r="F560" i="17"/>
  <c r="I560" i="17"/>
  <c r="J560" i="17"/>
  <c r="AP560" i="17"/>
  <c r="AQ560" i="17"/>
  <c r="F561" i="17"/>
  <c r="AP561" i="17"/>
  <c r="F562" i="17"/>
  <c r="I562" i="17"/>
  <c r="J562" i="17"/>
  <c r="AP562" i="17"/>
  <c r="AQ562" i="17" s="1"/>
  <c r="F563" i="17"/>
  <c r="I563" i="17" s="1"/>
  <c r="J563" i="17"/>
  <c r="AQ563" i="17" s="1"/>
  <c r="AP563" i="17"/>
  <c r="F564" i="17"/>
  <c r="J564" i="17" s="1"/>
  <c r="I564" i="17"/>
  <c r="AP564" i="17"/>
  <c r="AQ564" i="17" s="1"/>
  <c r="F565" i="17"/>
  <c r="J565" i="17" s="1"/>
  <c r="AQ565" i="17" s="1"/>
  <c r="I565" i="17"/>
  <c r="AP565" i="17"/>
  <c r="F566" i="17"/>
  <c r="I566" i="17"/>
  <c r="J566" i="17"/>
  <c r="AQ566" i="17" s="1"/>
  <c r="AP566" i="17"/>
  <c r="F567" i="17"/>
  <c r="I567" i="17"/>
  <c r="J567" i="17"/>
  <c r="AP567" i="17"/>
  <c r="AQ567" i="17"/>
  <c r="F568" i="17"/>
  <c r="AP568" i="17"/>
  <c r="B569" i="17"/>
  <c r="A569" i="17" s="1"/>
  <c r="F569" i="17"/>
  <c r="J569" i="17"/>
  <c r="AQ569" i="17" s="1"/>
  <c r="AP569" i="17"/>
  <c r="B570" i="17"/>
  <c r="A570" i="17" s="1"/>
  <c r="F570" i="17"/>
  <c r="J570" i="17"/>
  <c r="AP570" i="17"/>
  <c r="AQ570" i="17" s="1"/>
  <c r="F571" i="17"/>
  <c r="J571" i="17" s="1"/>
  <c r="AQ571" i="17" s="1"/>
  <c r="AP571" i="17"/>
  <c r="F572" i="17"/>
  <c r="J572" i="17"/>
  <c r="AP572" i="17"/>
  <c r="J573" i="17"/>
  <c r="AQ573" i="17" s="1"/>
  <c r="AP573" i="17"/>
  <c r="F574" i="17"/>
  <c r="J574" i="17"/>
  <c r="AP574" i="17"/>
  <c r="AR574" i="17" s="1"/>
  <c r="AT574" i="17" s="1"/>
  <c r="F575" i="17"/>
  <c r="J575" i="17" s="1"/>
  <c r="AR575" i="17" s="1"/>
  <c r="AT575" i="17" s="1"/>
  <c r="AP575" i="17"/>
  <c r="F576" i="17"/>
  <c r="J576" i="17"/>
  <c r="AP576" i="17"/>
  <c r="AR576" i="17"/>
  <c r="AT576" i="17" s="1"/>
  <c r="F577" i="17"/>
  <c r="J577" i="17"/>
  <c r="AP577" i="17"/>
  <c r="AR577" i="17"/>
  <c r="AT577" i="17" s="1"/>
  <c r="F578" i="17"/>
  <c r="J578" i="17"/>
  <c r="AR578" i="17" s="1"/>
  <c r="AT578" i="17" s="1"/>
  <c r="AP578" i="17"/>
  <c r="F579" i="17"/>
  <c r="J579" i="17"/>
  <c r="AP579" i="17"/>
  <c r="AR579" i="17" s="1"/>
  <c r="AT579" i="17" s="1"/>
  <c r="F580" i="17"/>
  <c r="J580" i="17"/>
  <c r="AP580" i="17"/>
  <c r="AR580" i="17"/>
  <c r="AT580" i="17"/>
  <c r="F581" i="17"/>
  <c r="J581" i="17" s="1"/>
  <c r="AP581" i="17"/>
  <c r="AR581" i="17" s="1"/>
  <c r="AT581" i="17" s="1"/>
  <c r="F582" i="17"/>
  <c r="J582" i="17"/>
  <c r="AP582" i="17"/>
  <c r="AR582" i="17" s="1"/>
  <c r="AT582" i="17" s="1"/>
  <c r="F583" i="17"/>
  <c r="J583" i="17" s="1"/>
  <c r="AR583" i="17" s="1"/>
  <c r="AT583" i="17" s="1"/>
  <c r="AP583" i="17"/>
  <c r="F584" i="17"/>
  <c r="J584" i="17"/>
  <c r="AR584" i="17" s="1"/>
  <c r="AT584" i="17" s="1"/>
  <c r="AP584" i="17"/>
  <c r="F585" i="17"/>
  <c r="J585" i="17"/>
  <c r="AP585" i="17"/>
  <c r="AR585" i="17"/>
  <c r="AT585" i="17" s="1"/>
  <c r="F586" i="17"/>
  <c r="J586" i="17"/>
  <c r="AR586" i="17" s="1"/>
  <c r="AT586" i="17" s="1"/>
  <c r="AP586" i="17"/>
  <c r="F587" i="17"/>
  <c r="J587" i="17"/>
  <c r="AP587" i="17"/>
  <c r="AR587" i="17" s="1"/>
  <c r="AT587" i="17"/>
  <c r="F588" i="17"/>
  <c r="J588" i="17"/>
  <c r="AP588" i="17"/>
  <c r="AR588" i="17"/>
  <c r="AT588" i="17"/>
  <c r="AT589" i="17"/>
  <c r="AT590" i="17"/>
  <c r="AT591" i="17"/>
  <c r="AP594" i="17"/>
  <c r="AQ594" i="17"/>
  <c r="AP595" i="17"/>
  <c r="AQ595" i="17" s="1"/>
  <c r="AP596" i="17"/>
  <c r="AQ596" i="17"/>
  <c r="AP597" i="17"/>
  <c r="AQ597" i="17"/>
  <c r="AP598" i="17"/>
  <c r="AQ598" i="17"/>
  <c r="AP599" i="17"/>
  <c r="AQ599" i="17" s="1"/>
  <c r="AP600" i="17"/>
  <c r="AQ600" i="17"/>
  <c r="F601" i="17"/>
  <c r="I601" i="17"/>
  <c r="J601" i="17"/>
  <c r="AP601" i="17"/>
  <c r="AQ601" i="17"/>
  <c r="F602" i="17"/>
  <c r="AP602" i="17"/>
  <c r="F603" i="17"/>
  <c r="I603" i="17" s="1"/>
  <c r="J603" i="17"/>
  <c r="AP603" i="17"/>
  <c r="F604" i="17"/>
  <c r="I604" i="17"/>
  <c r="J604" i="17"/>
  <c r="AP604" i="17"/>
  <c r="AQ604" i="17" s="1"/>
  <c r="F605" i="17"/>
  <c r="J605" i="17" s="1"/>
  <c r="AQ605" i="17" s="1"/>
  <c r="I605" i="17"/>
  <c r="AP605" i="17"/>
  <c r="F606" i="17"/>
  <c r="I606" i="17"/>
  <c r="J606" i="17"/>
  <c r="AP606" i="17"/>
  <c r="AQ606" i="17" s="1"/>
  <c r="F607" i="17"/>
  <c r="I607" i="17"/>
  <c r="J607" i="17"/>
  <c r="AP607" i="17"/>
  <c r="AQ607" i="17"/>
  <c r="F608" i="17"/>
  <c r="AP608" i="17"/>
  <c r="F609" i="17"/>
  <c r="I609" i="17"/>
  <c r="J609" i="17"/>
  <c r="AP609" i="17"/>
  <c r="AQ609" i="17" s="1"/>
  <c r="F610" i="17"/>
  <c r="I610" i="17"/>
  <c r="J610" i="17"/>
  <c r="AP610" i="17"/>
  <c r="AQ610" i="17"/>
  <c r="F611" i="17"/>
  <c r="J611" i="17" s="1"/>
  <c r="AQ611" i="17" s="1"/>
  <c r="I611" i="17"/>
  <c r="AP611" i="17"/>
  <c r="F612" i="17"/>
  <c r="I612" i="17" s="1"/>
  <c r="J612" i="17"/>
  <c r="AP612" i="17"/>
  <c r="AQ612" i="17" s="1"/>
  <c r="F613" i="17"/>
  <c r="AP613" i="17"/>
  <c r="F614" i="17"/>
  <c r="J614" i="17" s="1"/>
  <c r="I614" i="17"/>
  <c r="AP614" i="17"/>
  <c r="F615" i="17"/>
  <c r="I615" i="17"/>
  <c r="J615" i="17"/>
  <c r="AP615" i="17"/>
  <c r="AQ615" i="17" s="1"/>
  <c r="F616" i="17"/>
  <c r="AP616" i="17"/>
  <c r="F617" i="17"/>
  <c r="I617" i="17"/>
  <c r="J617" i="17"/>
  <c r="AP617" i="17"/>
  <c r="AQ617" i="17" s="1"/>
  <c r="B618" i="17"/>
  <c r="A618" i="17" s="1"/>
  <c r="A620" i="17" s="1"/>
  <c r="A608" i="17" s="1"/>
  <c r="F618" i="17"/>
  <c r="J618" i="17" s="1"/>
  <c r="AP618" i="17"/>
  <c r="AQ618" i="17"/>
  <c r="B619" i="17"/>
  <c r="A619" i="17" s="1"/>
  <c r="F619" i="17"/>
  <c r="J619" i="17"/>
  <c r="AP619" i="17"/>
  <c r="AQ619" i="17" s="1"/>
  <c r="F620" i="17"/>
  <c r="J620" i="17"/>
  <c r="AP620" i="17"/>
  <c r="F621" i="17"/>
  <c r="J621" i="17"/>
  <c r="AP621" i="17"/>
  <c r="AQ621" i="17"/>
  <c r="J622" i="17"/>
  <c r="AP622" i="17"/>
  <c r="AQ622" i="17"/>
  <c r="F623" i="17"/>
  <c r="J623" i="17"/>
  <c r="AP623" i="17"/>
  <c r="AR623" i="17" s="1"/>
  <c r="AT623" i="17" s="1"/>
  <c r="F624" i="17"/>
  <c r="J624" i="17" s="1"/>
  <c r="AP624" i="17"/>
  <c r="F625" i="17"/>
  <c r="J625" i="17" s="1"/>
  <c r="AP625" i="17"/>
  <c r="AR625" i="17"/>
  <c r="AT625" i="17"/>
  <c r="F626" i="17"/>
  <c r="J626" i="17" s="1"/>
  <c r="AR626" i="17" s="1"/>
  <c r="AT626" i="17" s="1"/>
  <c r="AP626" i="17"/>
  <c r="F627" i="17"/>
  <c r="J627" i="17" s="1"/>
  <c r="AP627" i="17"/>
  <c r="F628" i="17"/>
  <c r="J628" i="17"/>
  <c r="AP628" i="17"/>
  <c r="AR628" i="17"/>
  <c r="AT628" i="17" s="1"/>
  <c r="F629" i="17"/>
  <c r="J629" i="17"/>
  <c r="AR629" i="17" s="1"/>
  <c r="AT629" i="17" s="1"/>
  <c r="AP629" i="17"/>
  <c r="F630" i="17"/>
  <c r="J630" i="17"/>
  <c r="AR630" i="17" s="1"/>
  <c r="AT630" i="17" s="1"/>
  <c r="AP630" i="17"/>
  <c r="F631" i="17"/>
  <c r="J631" i="17"/>
  <c r="AP631" i="17"/>
  <c r="AR631" i="17" s="1"/>
  <c r="AT631" i="17"/>
  <c r="F632" i="17"/>
  <c r="J632" i="17" s="1"/>
  <c r="AP632" i="17"/>
  <c r="AR632" i="17" s="1"/>
  <c r="AT632" i="17" s="1"/>
  <c r="F633" i="17"/>
  <c r="J633" i="17" s="1"/>
  <c r="AP633" i="17"/>
  <c r="AR633" i="17"/>
  <c r="AT633" i="17" s="1"/>
  <c r="F634" i="17"/>
  <c r="J634" i="17" s="1"/>
  <c r="AR634" i="17" s="1"/>
  <c r="AT634" i="17" s="1"/>
  <c r="AP634" i="17"/>
  <c r="F635" i="17"/>
  <c r="J635" i="17"/>
  <c r="AP635" i="17"/>
  <c r="AR635" i="17" s="1"/>
  <c r="AT635" i="17" s="1"/>
  <c r="F636" i="17"/>
  <c r="J636" i="17"/>
  <c r="AP636" i="17"/>
  <c r="AR636" i="17"/>
  <c r="AT636" i="17" s="1"/>
  <c r="F637" i="17"/>
  <c r="J637" i="17" s="1"/>
  <c r="AR637" i="17" s="1"/>
  <c r="AT637" i="17" s="1"/>
  <c r="AP637" i="17"/>
  <c r="AT638" i="17"/>
  <c r="AT639" i="17"/>
  <c r="AT640" i="17"/>
  <c r="AP643" i="17"/>
  <c r="AQ643" i="17" s="1"/>
  <c r="AP644" i="17"/>
  <c r="AQ644" i="17"/>
  <c r="AP645" i="17"/>
  <c r="AQ645" i="17" s="1"/>
  <c r="AP646" i="17"/>
  <c r="AQ646" i="17"/>
  <c r="AP647" i="17"/>
  <c r="AQ647" i="17" s="1"/>
  <c r="AP648" i="17"/>
  <c r="AQ648" i="17" s="1"/>
  <c r="AP649" i="17"/>
  <c r="AQ649" i="17"/>
  <c r="F650" i="17"/>
  <c r="I650" i="17"/>
  <c r="J650" i="17"/>
  <c r="AP650" i="17"/>
  <c r="AQ650" i="17"/>
  <c r="F651" i="17"/>
  <c r="I651" i="17"/>
  <c r="J651" i="17"/>
  <c r="AQ651" i="17" s="1"/>
  <c r="AP651" i="17"/>
  <c r="F652" i="17"/>
  <c r="I652" i="17" s="1"/>
  <c r="J652" i="17"/>
  <c r="AP652" i="17"/>
  <c r="AQ652" i="17"/>
  <c r="F653" i="17"/>
  <c r="AP653" i="17"/>
  <c r="F654" i="17"/>
  <c r="I654" i="17" s="1"/>
  <c r="J654" i="17"/>
  <c r="AP654" i="17"/>
  <c r="F655" i="17"/>
  <c r="I655" i="17"/>
  <c r="J655" i="17"/>
  <c r="AP655" i="17"/>
  <c r="AQ655" i="17" s="1"/>
  <c r="F656" i="17"/>
  <c r="J656" i="17" s="1"/>
  <c r="AQ656" i="17" s="1"/>
  <c r="I656" i="17"/>
  <c r="AP656" i="17"/>
  <c r="F657" i="17"/>
  <c r="I657" i="17"/>
  <c r="J657" i="17"/>
  <c r="AP657" i="17"/>
  <c r="AQ657" i="17" s="1"/>
  <c r="F658" i="17"/>
  <c r="I658" i="17"/>
  <c r="J658" i="17"/>
  <c r="AP658" i="17"/>
  <c r="AQ658" i="17" s="1"/>
  <c r="F659" i="17"/>
  <c r="J659" i="17" s="1"/>
  <c r="AQ659" i="17" s="1"/>
  <c r="AP659" i="17"/>
  <c r="F660" i="17"/>
  <c r="I660" i="17"/>
  <c r="J660" i="17"/>
  <c r="AP660" i="17"/>
  <c r="AQ660" i="17" s="1"/>
  <c r="F661" i="17"/>
  <c r="I661" i="17"/>
  <c r="J661" i="17"/>
  <c r="AP661" i="17"/>
  <c r="AQ661" i="17"/>
  <c r="F662" i="17"/>
  <c r="AP662" i="17"/>
  <c r="F663" i="17"/>
  <c r="I663" i="17" s="1"/>
  <c r="J663" i="17"/>
  <c r="AP663" i="17"/>
  <c r="F664" i="17"/>
  <c r="AP664" i="17"/>
  <c r="F665" i="17"/>
  <c r="I665" i="17"/>
  <c r="J665" i="17"/>
  <c r="AP665" i="17"/>
  <c r="AQ665" i="17" s="1"/>
  <c r="F666" i="17"/>
  <c r="I666" i="17"/>
  <c r="J666" i="17"/>
  <c r="AP666" i="17"/>
  <c r="AQ666" i="17" s="1"/>
  <c r="A667" i="17"/>
  <c r="B667" i="17"/>
  <c r="F667" i="17"/>
  <c r="J667" i="17"/>
  <c r="AP667" i="17"/>
  <c r="AQ667" i="17" s="1"/>
  <c r="A668" i="17"/>
  <c r="B668" i="17"/>
  <c r="F668" i="17"/>
  <c r="J668" i="17"/>
  <c r="AQ668" i="17" s="1"/>
  <c r="AP668" i="17"/>
  <c r="F669" i="17"/>
  <c r="J669" i="17"/>
  <c r="AQ669" i="17" s="1"/>
  <c r="AP669" i="17"/>
  <c r="F670" i="17"/>
  <c r="J670" i="17" s="1"/>
  <c r="AQ670" i="17" s="1"/>
  <c r="AP670" i="17"/>
  <c r="J671" i="17"/>
  <c r="AP671" i="17"/>
  <c r="AQ671" i="17"/>
  <c r="F672" i="17"/>
  <c r="J672" i="17" s="1"/>
  <c r="AR672" i="17" s="1"/>
  <c r="AT672" i="17" s="1"/>
  <c r="AP672" i="17"/>
  <c r="F673" i="17"/>
  <c r="J673" i="17"/>
  <c r="AP673" i="17"/>
  <c r="AR673" i="17" s="1"/>
  <c r="AT673" i="17" s="1"/>
  <c r="F674" i="17"/>
  <c r="J674" i="17"/>
  <c r="AP674" i="17"/>
  <c r="AR674" i="17" s="1"/>
  <c r="AT674" i="17" s="1"/>
  <c r="F675" i="17"/>
  <c r="J675" i="17"/>
  <c r="AP675" i="17"/>
  <c r="F676" i="17"/>
  <c r="J676" i="17" s="1"/>
  <c r="AP676" i="17"/>
  <c r="F677" i="17"/>
  <c r="J677" i="17" s="1"/>
  <c r="AP677" i="17"/>
  <c r="AR677" i="17"/>
  <c r="AT677" i="17" s="1"/>
  <c r="F678" i="17"/>
  <c r="J678" i="17"/>
  <c r="AP678" i="17"/>
  <c r="AR678" i="17" s="1"/>
  <c r="AT678" i="17" s="1"/>
  <c r="F679" i="17"/>
  <c r="J679" i="17"/>
  <c r="AP679" i="17"/>
  <c r="AR679" i="17"/>
  <c r="AT679" i="17" s="1"/>
  <c r="F680" i="17"/>
  <c r="J680" i="17" s="1"/>
  <c r="AR680" i="17" s="1"/>
  <c r="AT680" i="17" s="1"/>
  <c r="AP680" i="17"/>
  <c r="F681" i="17"/>
  <c r="J681" i="17"/>
  <c r="AP681" i="17"/>
  <c r="AR681" i="17" s="1"/>
  <c r="AT681" i="17"/>
  <c r="F682" i="17"/>
  <c r="J682" i="17"/>
  <c r="AP682" i="17"/>
  <c r="AR682" i="17" s="1"/>
  <c r="AT682" i="17" s="1"/>
  <c r="F683" i="17"/>
  <c r="J683" i="17"/>
  <c r="AP683" i="17"/>
  <c r="F684" i="17"/>
  <c r="J684" i="17" s="1"/>
  <c r="AP684" i="17"/>
  <c r="AR684" i="17" s="1"/>
  <c r="AT684" i="17"/>
  <c r="F685" i="17"/>
  <c r="J685" i="17" s="1"/>
  <c r="AP685" i="17"/>
  <c r="AR685" i="17"/>
  <c r="AT685" i="17" s="1"/>
  <c r="F686" i="17"/>
  <c r="J686" i="17"/>
  <c r="AP686" i="17"/>
  <c r="AT687" i="17"/>
  <c r="AT688" i="17"/>
  <c r="AT689" i="17"/>
  <c r="AP692" i="17"/>
  <c r="AQ692" i="17" s="1"/>
  <c r="AP693" i="17"/>
  <c r="AQ693" i="17" s="1"/>
  <c r="AP694" i="17"/>
  <c r="AQ694" i="17"/>
  <c r="AP695" i="17"/>
  <c r="AQ695" i="17"/>
  <c r="AP696" i="17"/>
  <c r="AQ696" i="17"/>
  <c r="AP697" i="17"/>
  <c r="AQ697" i="17" s="1"/>
  <c r="AP698" i="17"/>
  <c r="AQ698" i="17"/>
  <c r="F699" i="17"/>
  <c r="AP699" i="17"/>
  <c r="F700" i="17"/>
  <c r="I700" i="17"/>
  <c r="J700" i="17"/>
  <c r="AP700" i="17"/>
  <c r="AQ700" i="17"/>
  <c r="F701" i="17"/>
  <c r="I701" i="17"/>
  <c r="J701" i="17"/>
  <c r="AP701" i="17"/>
  <c r="AQ701" i="17"/>
  <c r="F702" i="17"/>
  <c r="I702" i="17"/>
  <c r="J702" i="17"/>
  <c r="AQ702" i="17" s="1"/>
  <c r="AP702" i="17"/>
  <c r="F703" i="17"/>
  <c r="AP703" i="17"/>
  <c r="F704" i="17"/>
  <c r="AP704" i="17"/>
  <c r="F705" i="17"/>
  <c r="I705" i="17" s="1"/>
  <c r="J705" i="17"/>
  <c r="AP705" i="17"/>
  <c r="F706" i="17"/>
  <c r="I706" i="17" s="1"/>
  <c r="J706" i="17"/>
  <c r="AQ706" i="17" s="1"/>
  <c r="AP706" i="17"/>
  <c r="F707" i="17"/>
  <c r="AP707" i="17"/>
  <c r="F708" i="17"/>
  <c r="AP708" i="17"/>
  <c r="F709" i="17"/>
  <c r="I709" i="17"/>
  <c r="J709" i="17"/>
  <c r="AP709" i="17"/>
  <c r="AQ709" i="17"/>
  <c r="F710" i="17"/>
  <c r="J710" i="17" s="1"/>
  <c r="AP710" i="17"/>
  <c r="AQ710" i="17"/>
  <c r="F711" i="17"/>
  <c r="J711" i="17" s="1"/>
  <c r="I711" i="17"/>
  <c r="AP711" i="17"/>
  <c r="F712" i="17"/>
  <c r="I712" i="17"/>
  <c r="J712" i="17"/>
  <c r="AP712" i="17"/>
  <c r="AQ712" i="17" s="1"/>
  <c r="F713" i="17"/>
  <c r="J713" i="17" s="1"/>
  <c r="AQ713" i="17" s="1"/>
  <c r="I713" i="17"/>
  <c r="AP713" i="17"/>
  <c r="F714" i="17"/>
  <c r="I714" i="17" s="1"/>
  <c r="AP714" i="17"/>
  <c r="F715" i="17"/>
  <c r="AP715" i="17"/>
  <c r="A716" i="17"/>
  <c r="A718" i="17" s="1"/>
  <c r="A706" i="17" s="1"/>
  <c r="B716" i="17"/>
  <c r="F716" i="17"/>
  <c r="J716" i="17"/>
  <c r="AQ716" i="17" s="1"/>
  <c r="AP716" i="17"/>
  <c r="A717" i="17"/>
  <c r="B717" i="17"/>
  <c r="F717" i="17"/>
  <c r="J717" i="17"/>
  <c r="AQ717" i="17" s="1"/>
  <c r="AP717" i="17"/>
  <c r="F718" i="17"/>
  <c r="J718" i="17"/>
  <c r="AP718" i="17"/>
  <c r="AQ718" i="17" s="1"/>
  <c r="F719" i="17"/>
  <c r="J719" i="17"/>
  <c r="AP719" i="17"/>
  <c r="J720" i="17"/>
  <c r="AP720" i="17"/>
  <c r="AQ720" i="17" s="1"/>
  <c r="F721" i="17"/>
  <c r="J721" i="17" s="1"/>
  <c r="AR721" i="17" s="1"/>
  <c r="AT721" i="17" s="1"/>
  <c r="AP721" i="17"/>
  <c r="F722" i="17"/>
  <c r="J722" i="17"/>
  <c r="AP722" i="17"/>
  <c r="AR722" i="17" s="1"/>
  <c r="AT722" i="17"/>
  <c r="F723" i="17"/>
  <c r="J723" i="17" s="1"/>
  <c r="AR723" i="17" s="1"/>
  <c r="AT723" i="17" s="1"/>
  <c r="AP723" i="17"/>
  <c r="F724" i="17"/>
  <c r="J724" i="17"/>
  <c r="AR724" i="17" s="1"/>
  <c r="AT724" i="17" s="1"/>
  <c r="AP724" i="17"/>
  <c r="F725" i="17"/>
  <c r="J725" i="17"/>
  <c r="AP725" i="17"/>
  <c r="AR725" i="17"/>
  <c r="AT725" i="17" s="1"/>
  <c r="F726" i="17"/>
  <c r="J726" i="17"/>
  <c r="AP726" i="17"/>
  <c r="F727" i="17"/>
  <c r="J727" i="17"/>
  <c r="AR727" i="17" s="1"/>
  <c r="AT727" i="17" s="1"/>
  <c r="AP727" i="17"/>
  <c r="F728" i="17"/>
  <c r="J728" i="17" s="1"/>
  <c r="AR728" i="17" s="1"/>
  <c r="AT728" i="17" s="1"/>
  <c r="AP728" i="17"/>
  <c r="F729" i="17"/>
  <c r="J729" i="17" s="1"/>
  <c r="AP729" i="17"/>
  <c r="AR729" i="17"/>
  <c r="AT729" i="17" s="1"/>
  <c r="F730" i="17"/>
  <c r="J730" i="17"/>
  <c r="AP730" i="17"/>
  <c r="F731" i="17"/>
  <c r="J731" i="17"/>
  <c r="AR731" i="17" s="1"/>
  <c r="AT731" i="17" s="1"/>
  <c r="AP731" i="17"/>
  <c r="F732" i="17"/>
  <c r="J732" i="17" s="1"/>
  <c r="AR732" i="17" s="1"/>
  <c r="AT732" i="17" s="1"/>
  <c r="AP732" i="17"/>
  <c r="F733" i="17"/>
  <c r="J733" i="17"/>
  <c r="AP733" i="17"/>
  <c r="AR733" i="17"/>
  <c r="AT733" i="17" s="1"/>
  <c r="F734" i="17"/>
  <c r="J734" i="17"/>
  <c r="AP734" i="17"/>
  <c r="F735" i="17"/>
  <c r="J735" i="17" s="1"/>
  <c r="AR735" i="17" s="1"/>
  <c r="AT735" i="17" s="1"/>
  <c r="AP735" i="17"/>
  <c r="AT736" i="17"/>
  <c r="AT737" i="17"/>
  <c r="AT738" i="17"/>
  <c r="AP741" i="17"/>
  <c r="AQ741" i="17"/>
  <c r="AP742" i="17"/>
  <c r="AQ742" i="17"/>
  <c r="AP743" i="17"/>
  <c r="AQ743" i="17" s="1"/>
  <c r="AP744" i="17"/>
  <c r="AQ744" i="17"/>
  <c r="AP745" i="17"/>
  <c r="AQ745" i="17"/>
  <c r="AP746" i="17"/>
  <c r="AQ746" i="17"/>
  <c r="AP747" i="17"/>
  <c r="AQ747" i="17" s="1"/>
  <c r="F748" i="17"/>
  <c r="J748" i="17" s="1"/>
  <c r="AQ748" i="17" s="1"/>
  <c r="I748" i="17"/>
  <c r="AP748" i="17"/>
  <c r="F749" i="17"/>
  <c r="I749" i="17"/>
  <c r="J749" i="17"/>
  <c r="AQ749" i="17" s="1"/>
  <c r="AP749" i="17"/>
  <c r="F750" i="17"/>
  <c r="AP750" i="17"/>
  <c r="F751" i="17"/>
  <c r="I751" i="17"/>
  <c r="J751" i="17"/>
  <c r="AP751" i="17"/>
  <c r="AQ751" i="17" s="1"/>
  <c r="F752" i="17"/>
  <c r="I752" i="17"/>
  <c r="J752" i="17"/>
  <c r="AP752" i="17"/>
  <c r="AQ752" i="17"/>
  <c r="F753" i="17"/>
  <c r="I753" i="17"/>
  <c r="J753" i="17"/>
  <c r="AQ753" i="17" s="1"/>
  <c r="AP753" i="17"/>
  <c r="F754" i="17"/>
  <c r="AP754" i="17"/>
  <c r="F755" i="17"/>
  <c r="I755" i="17"/>
  <c r="J755" i="17"/>
  <c r="AP755" i="17"/>
  <c r="F756" i="17"/>
  <c r="I756" i="17" s="1"/>
  <c r="AP756" i="17"/>
  <c r="F757" i="17"/>
  <c r="J757" i="17" s="1"/>
  <c r="I757" i="17"/>
  <c r="AP757" i="17"/>
  <c r="AQ757" i="17"/>
  <c r="F758" i="17"/>
  <c r="AP758" i="17"/>
  <c r="F759" i="17"/>
  <c r="J759" i="17" s="1"/>
  <c r="I759" i="17"/>
  <c r="AP759" i="17"/>
  <c r="F760" i="17"/>
  <c r="I760" i="17"/>
  <c r="J760" i="17"/>
  <c r="AP760" i="17"/>
  <c r="AQ760" i="17" s="1"/>
  <c r="F761" i="17"/>
  <c r="AP761" i="17"/>
  <c r="F762" i="17"/>
  <c r="I762" i="17"/>
  <c r="J762" i="17"/>
  <c r="AQ762" i="17" s="1"/>
  <c r="AP762" i="17"/>
  <c r="F763" i="17"/>
  <c r="I763" i="17"/>
  <c r="J763" i="17"/>
  <c r="AP763" i="17"/>
  <c r="AQ763" i="17"/>
  <c r="F764" i="17"/>
  <c r="I764" i="17" s="1"/>
  <c r="AP764" i="17"/>
  <c r="B765" i="17"/>
  <c r="A765" i="17" s="1"/>
  <c r="F765" i="17"/>
  <c r="J765" i="17"/>
  <c r="AP765" i="17"/>
  <c r="B766" i="17"/>
  <c r="A766" i="17" s="1"/>
  <c r="F766" i="17"/>
  <c r="J766" i="17" s="1"/>
  <c r="AP766" i="17"/>
  <c r="A767" i="17"/>
  <c r="A755" i="17" s="1"/>
  <c r="F767" i="17"/>
  <c r="J767" i="17" s="1"/>
  <c r="AP767" i="17"/>
  <c r="AQ767" i="17"/>
  <c r="F768" i="17"/>
  <c r="J768" i="17" s="1"/>
  <c r="AP768" i="17"/>
  <c r="AQ768" i="17" s="1"/>
  <c r="J769" i="17"/>
  <c r="AQ769" i="17" s="1"/>
  <c r="AP769" i="17"/>
  <c r="F770" i="17"/>
  <c r="J770" i="17"/>
  <c r="AP770" i="17"/>
  <c r="F771" i="17"/>
  <c r="J771" i="17" s="1"/>
  <c r="AP771" i="17"/>
  <c r="AR771" i="17"/>
  <c r="AT771" i="17" s="1"/>
  <c r="F772" i="17"/>
  <c r="J772" i="17" s="1"/>
  <c r="AP772" i="17"/>
  <c r="AR772" i="17"/>
  <c r="AT772" i="17" s="1"/>
  <c r="F773" i="17"/>
  <c r="J773" i="17"/>
  <c r="AP773" i="17"/>
  <c r="F774" i="17"/>
  <c r="J774" i="17" s="1"/>
  <c r="AR774" i="17" s="1"/>
  <c r="AT774" i="17" s="1"/>
  <c r="AP774" i="17"/>
  <c r="F775" i="17"/>
  <c r="J775" i="17" s="1"/>
  <c r="AR775" i="17" s="1"/>
  <c r="AT775" i="17" s="1"/>
  <c r="AP775" i="17"/>
  <c r="F776" i="17"/>
  <c r="J776" i="17"/>
  <c r="AP776" i="17"/>
  <c r="AR776" i="17"/>
  <c r="AT776" i="17"/>
  <c r="F777" i="17"/>
  <c r="J777" i="17"/>
  <c r="AP777" i="17"/>
  <c r="F778" i="17"/>
  <c r="J778" i="17"/>
  <c r="AR778" i="17" s="1"/>
  <c r="AT778" i="17" s="1"/>
  <c r="AP778" i="17"/>
  <c r="F779" i="17"/>
  <c r="J779" i="17" s="1"/>
  <c r="AP779" i="17"/>
  <c r="AR779" i="17"/>
  <c r="AT779" i="17" s="1"/>
  <c r="F780" i="17"/>
  <c r="J780" i="17" s="1"/>
  <c r="AP780" i="17"/>
  <c r="AR780" i="17"/>
  <c r="AT780" i="17" s="1"/>
  <c r="F781" i="17"/>
  <c r="J781" i="17"/>
  <c r="AP781" i="17"/>
  <c r="F782" i="17"/>
  <c r="J782" i="17"/>
  <c r="AR782" i="17" s="1"/>
  <c r="AT782" i="17" s="1"/>
  <c r="AP782" i="17"/>
  <c r="F783" i="17"/>
  <c r="J783" i="17" s="1"/>
  <c r="AR783" i="17" s="1"/>
  <c r="AT783" i="17" s="1"/>
  <c r="AP783" i="17"/>
  <c r="F784" i="17"/>
  <c r="J784" i="17"/>
  <c r="AP784" i="17"/>
  <c r="AR784" i="17"/>
  <c r="AT784" i="17" s="1"/>
  <c r="AT785" i="17"/>
  <c r="AT786" i="17"/>
  <c r="AT787" i="17"/>
  <c r="AP790" i="17"/>
  <c r="AQ790" i="17"/>
  <c r="AP791" i="17"/>
  <c r="AQ791" i="17" s="1"/>
  <c r="AP792" i="17"/>
  <c r="AQ792" i="17"/>
  <c r="AP793" i="17"/>
  <c r="AQ793" i="17"/>
  <c r="AP794" i="17"/>
  <c r="AQ794" i="17" s="1"/>
  <c r="AP795" i="17"/>
  <c r="AQ795" i="17" s="1"/>
  <c r="AP796" i="17"/>
  <c r="AQ796" i="17"/>
  <c r="F797" i="17"/>
  <c r="I797" i="17"/>
  <c r="J797" i="17"/>
  <c r="AP797" i="17"/>
  <c r="AQ797" i="17"/>
  <c r="F798" i="17"/>
  <c r="AP798" i="17"/>
  <c r="F799" i="17"/>
  <c r="I799" i="17"/>
  <c r="J799" i="17"/>
  <c r="AP799" i="17"/>
  <c r="F800" i="17"/>
  <c r="I800" i="17"/>
  <c r="J800" i="17"/>
  <c r="AP800" i="17"/>
  <c r="AQ800" i="17" s="1"/>
  <c r="F801" i="17"/>
  <c r="J801" i="17" s="1"/>
  <c r="AQ801" i="17" s="1"/>
  <c r="AP801" i="17"/>
  <c r="F802" i="17"/>
  <c r="I802" i="17" s="1"/>
  <c r="J802" i="17"/>
  <c r="AQ802" i="17" s="1"/>
  <c r="AP802" i="17"/>
  <c r="F803" i="17"/>
  <c r="I803" i="17"/>
  <c r="J803" i="17"/>
  <c r="AP803" i="17"/>
  <c r="AQ803" i="17" s="1"/>
  <c r="F804" i="17"/>
  <c r="J804" i="17" s="1"/>
  <c r="AQ804" i="17" s="1"/>
  <c r="I804" i="17"/>
  <c r="AP804" i="17"/>
  <c r="F805" i="17"/>
  <c r="AP805" i="17"/>
  <c r="F806" i="17"/>
  <c r="I806" i="17"/>
  <c r="J806" i="17"/>
  <c r="AP806" i="17"/>
  <c r="AQ806" i="17" s="1"/>
  <c r="F807" i="17"/>
  <c r="I807" i="17"/>
  <c r="J807" i="17"/>
  <c r="AQ807" i="17" s="1"/>
  <c r="AP807" i="17"/>
  <c r="F808" i="17"/>
  <c r="I808" i="17" s="1"/>
  <c r="J808" i="17"/>
  <c r="AP808" i="17"/>
  <c r="F809" i="17"/>
  <c r="AP809" i="17"/>
  <c r="F810" i="17"/>
  <c r="I810" i="17" s="1"/>
  <c r="AP810" i="17"/>
  <c r="F811" i="17"/>
  <c r="I811" i="17"/>
  <c r="J811" i="17"/>
  <c r="AP811" i="17"/>
  <c r="AQ811" i="17" s="1"/>
  <c r="F812" i="17"/>
  <c r="J812" i="17" s="1"/>
  <c r="AQ812" i="17" s="1"/>
  <c r="I812" i="17"/>
  <c r="AP812" i="17"/>
  <c r="F813" i="17"/>
  <c r="I813" i="17" s="1"/>
  <c r="AP813" i="17"/>
  <c r="B814" i="17"/>
  <c r="A814" i="17" s="1"/>
  <c r="A816" i="17" s="1"/>
  <c r="A804" i="17" s="1"/>
  <c r="F814" i="17"/>
  <c r="J814" i="17" s="1"/>
  <c r="AP814" i="17"/>
  <c r="AQ814" i="17" s="1"/>
  <c r="A815" i="17"/>
  <c r="B815" i="17"/>
  <c r="F815" i="17"/>
  <c r="J815" i="17"/>
  <c r="AP815" i="17"/>
  <c r="AQ815" i="17" s="1"/>
  <c r="F816" i="17"/>
  <c r="J816" i="17"/>
  <c r="AP816" i="17"/>
  <c r="F817" i="17"/>
  <c r="J817" i="17"/>
  <c r="AP817" i="17"/>
  <c r="J818" i="17"/>
  <c r="AQ818" i="17" s="1"/>
  <c r="AP818" i="17"/>
  <c r="F819" i="17"/>
  <c r="J819" i="17"/>
  <c r="AP819" i="17"/>
  <c r="AR819" i="17" s="1"/>
  <c r="AT819" i="17" s="1"/>
  <c r="F820" i="17"/>
  <c r="J820" i="17" s="1"/>
  <c r="AP820" i="17"/>
  <c r="F821" i="17"/>
  <c r="J821" i="17" s="1"/>
  <c r="AP821" i="17"/>
  <c r="AR821" i="17" s="1"/>
  <c r="AT821" i="17" s="1"/>
  <c r="F822" i="17"/>
  <c r="J822" i="17" s="1"/>
  <c r="AP822" i="17"/>
  <c r="AR822" i="17"/>
  <c r="AT822" i="17" s="1"/>
  <c r="F823" i="17"/>
  <c r="J823" i="17"/>
  <c r="AP823" i="17"/>
  <c r="AR823" i="17" s="1"/>
  <c r="AT823" i="17" s="1"/>
  <c r="F824" i="17"/>
  <c r="J824" i="17"/>
  <c r="AP824" i="17"/>
  <c r="AR824" i="17" s="1"/>
  <c r="AT824" i="17" s="1"/>
  <c r="F825" i="17"/>
  <c r="J825" i="17" s="1"/>
  <c r="AR825" i="17" s="1"/>
  <c r="AP825" i="17"/>
  <c r="AT825" i="17"/>
  <c r="F826" i="17"/>
  <c r="J826" i="17"/>
  <c r="AP826" i="17"/>
  <c r="F827" i="17"/>
  <c r="J827" i="17"/>
  <c r="AP827" i="17"/>
  <c r="AR827" i="17" s="1"/>
  <c r="AT827" i="17" s="1"/>
  <c r="F828" i="17"/>
  <c r="J828" i="17" s="1"/>
  <c r="AP828" i="17"/>
  <c r="AR828" i="17" s="1"/>
  <c r="AT828" i="17" s="1"/>
  <c r="F829" i="17"/>
  <c r="J829" i="17" s="1"/>
  <c r="AP829" i="17"/>
  <c r="AR829" i="17" s="1"/>
  <c r="AT829" i="17" s="1"/>
  <c r="F830" i="17"/>
  <c r="J830" i="17" s="1"/>
  <c r="AP830" i="17"/>
  <c r="AR830" i="17"/>
  <c r="AT830" i="17" s="1"/>
  <c r="F831" i="17"/>
  <c r="J831" i="17"/>
  <c r="AR831" i="17" s="1"/>
  <c r="AT831" i="17" s="1"/>
  <c r="AP831" i="17"/>
  <c r="F832" i="17"/>
  <c r="J832" i="17"/>
  <c r="AP832" i="17"/>
  <c r="AR832" i="17" s="1"/>
  <c r="AT832" i="17" s="1"/>
  <c r="F833" i="17"/>
  <c r="J833" i="17" s="1"/>
  <c r="AP833" i="17"/>
  <c r="AR833" i="17" s="1"/>
  <c r="AT833" i="17"/>
  <c r="AT834" i="17"/>
  <c r="AT835" i="17"/>
  <c r="AT836" i="17"/>
  <c r="AP839" i="17"/>
  <c r="AQ839" i="17" s="1"/>
  <c r="AP840" i="17"/>
  <c r="AQ840" i="17"/>
  <c r="AP841" i="17"/>
  <c r="AQ841" i="17" s="1"/>
  <c r="AP842" i="17"/>
  <c r="AQ842" i="17" s="1"/>
  <c r="AP843" i="17"/>
  <c r="AQ843" i="17" s="1"/>
  <c r="AP844" i="17"/>
  <c r="AQ844" i="17" s="1"/>
  <c r="AP845" i="17"/>
  <c r="AQ845" i="17" s="1"/>
  <c r="F846" i="17"/>
  <c r="I846" i="17" s="1"/>
  <c r="J846" i="17"/>
  <c r="AQ846" i="17" s="1"/>
  <c r="AP846" i="17"/>
  <c r="F847" i="17"/>
  <c r="I847" i="17" s="1"/>
  <c r="AP847" i="17"/>
  <c r="F848" i="17"/>
  <c r="I848" i="17"/>
  <c r="J848" i="17"/>
  <c r="AP848" i="17"/>
  <c r="AQ848" i="17"/>
  <c r="F849" i="17"/>
  <c r="AP849" i="17"/>
  <c r="F850" i="17"/>
  <c r="I850" i="17"/>
  <c r="J850" i="17"/>
  <c r="AP850" i="17"/>
  <c r="F851" i="17"/>
  <c r="I851" i="17"/>
  <c r="J851" i="17"/>
  <c r="AP851" i="17"/>
  <c r="AQ851" i="17" s="1"/>
  <c r="F852" i="17"/>
  <c r="AP852" i="17"/>
  <c r="F853" i="17"/>
  <c r="J853" i="17" s="1"/>
  <c r="AP853" i="17"/>
  <c r="AQ853" i="17" s="1"/>
  <c r="F854" i="17"/>
  <c r="I854" i="17"/>
  <c r="J854" i="17"/>
  <c r="AQ854" i="17" s="1"/>
  <c r="AP854" i="17"/>
  <c r="F855" i="17"/>
  <c r="AP855" i="17"/>
  <c r="F856" i="17"/>
  <c r="I856" i="17"/>
  <c r="J856" i="17"/>
  <c r="AP856" i="17"/>
  <c r="AQ856" i="17" s="1"/>
  <c r="F857" i="17"/>
  <c r="I857" i="17" s="1"/>
  <c r="J857" i="17"/>
  <c r="AP857" i="17"/>
  <c r="F858" i="17"/>
  <c r="I858" i="17" s="1"/>
  <c r="AP858" i="17"/>
  <c r="F859" i="17"/>
  <c r="I859" i="17"/>
  <c r="J859" i="17"/>
  <c r="AP859" i="17"/>
  <c r="AQ859" i="17"/>
  <c r="F860" i="17"/>
  <c r="AP860" i="17"/>
  <c r="F861" i="17"/>
  <c r="I861" i="17"/>
  <c r="J861" i="17"/>
  <c r="AP861" i="17"/>
  <c r="F862" i="17"/>
  <c r="I862" i="17"/>
  <c r="J862" i="17"/>
  <c r="AP862" i="17"/>
  <c r="AQ862" i="17" s="1"/>
  <c r="A863" i="17"/>
  <c r="B863" i="17"/>
  <c r="F863" i="17"/>
  <c r="J863" i="17" s="1"/>
  <c r="AP863" i="17"/>
  <c r="AQ863" i="17" s="1"/>
  <c r="B864" i="17"/>
  <c r="A864" i="17" s="1"/>
  <c r="F864" i="17"/>
  <c r="J864" i="17"/>
  <c r="AP864" i="17"/>
  <c r="F865" i="17"/>
  <c r="J865" i="17" s="1"/>
  <c r="AP865" i="17"/>
  <c r="AQ865" i="17" s="1"/>
  <c r="F866" i="17"/>
  <c r="J866" i="17" s="1"/>
  <c r="AP866" i="17"/>
  <c r="AQ866" i="17"/>
  <c r="J867" i="17"/>
  <c r="AP867" i="17"/>
  <c r="AQ867" i="17" s="1"/>
  <c r="F868" i="17"/>
  <c r="J868" i="17"/>
  <c r="AP868" i="17"/>
  <c r="F869" i="17"/>
  <c r="J869" i="17" s="1"/>
  <c r="AP869" i="17"/>
  <c r="F870" i="17"/>
  <c r="J870" i="17" s="1"/>
  <c r="AR870" i="17" s="1"/>
  <c r="AT870" i="17" s="1"/>
  <c r="AP870" i="17"/>
  <c r="F871" i="17"/>
  <c r="J871" i="17"/>
  <c r="AP871" i="17"/>
  <c r="AR871" i="17" s="1"/>
  <c r="AT871" i="17" s="1"/>
  <c r="F872" i="17"/>
  <c r="J872" i="17"/>
  <c r="AR872" i="17" s="1"/>
  <c r="AT872" i="17" s="1"/>
  <c r="AP872" i="17"/>
  <c r="F873" i="17"/>
  <c r="J873" i="17" s="1"/>
  <c r="AP873" i="17"/>
  <c r="AR873" i="17"/>
  <c r="AT873" i="17"/>
  <c r="F874" i="17"/>
  <c r="J874" i="17" s="1"/>
  <c r="AP874" i="17"/>
  <c r="AR874" i="17" s="1"/>
  <c r="AT874" i="17" s="1"/>
  <c r="F875" i="17"/>
  <c r="J875" i="17"/>
  <c r="AP875" i="17"/>
  <c r="AR875" i="17" s="1"/>
  <c r="AT875" i="17" s="1"/>
  <c r="F876" i="17"/>
  <c r="J876" i="17"/>
  <c r="AP876" i="17"/>
  <c r="F877" i="17"/>
  <c r="J877" i="17" s="1"/>
  <c r="AP877" i="17"/>
  <c r="F878" i="17"/>
  <c r="J878" i="17" s="1"/>
  <c r="AP878" i="17"/>
  <c r="AR878" i="17" s="1"/>
  <c r="AT878" i="17" s="1"/>
  <c r="F879" i="17"/>
  <c r="J879" i="17"/>
  <c r="AP879" i="17"/>
  <c r="F880" i="17"/>
  <c r="J880" i="17"/>
  <c r="AP880" i="17"/>
  <c r="F881" i="17"/>
  <c r="J881" i="17" s="1"/>
  <c r="AP881" i="17"/>
  <c r="AR881" i="17"/>
  <c r="AT881" i="17" s="1"/>
  <c r="F882" i="17"/>
  <c r="J882" i="17" s="1"/>
  <c r="AP882" i="17"/>
  <c r="AR882" i="17"/>
  <c r="AT882" i="17" s="1"/>
  <c r="AT883" i="17"/>
  <c r="AT884" i="17"/>
  <c r="AT885" i="17"/>
  <c r="AP888" i="17"/>
  <c r="AQ888" i="17" s="1"/>
  <c r="AP889" i="17"/>
  <c r="AQ889" i="17" s="1"/>
  <c r="AP890" i="17"/>
  <c r="AQ890" i="17"/>
  <c r="AP891" i="17"/>
  <c r="AQ891" i="17" s="1"/>
  <c r="AP892" i="17"/>
  <c r="AQ892" i="17" s="1"/>
  <c r="AP893" i="17"/>
  <c r="AQ893" i="17" s="1"/>
  <c r="AP894" i="17"/>
  <c r="AQ894" i="17"/>
  <c r="F895" i="17"/>
  <c r="J895" i="17" s="1"/>
  <c r="AQ895" i="17" s="1"/>
  <c r="I895" i="17"/>
  <c r="AP895" i="17"/>
  <c r="F896" i="17"/>
  <c r="AP896" i="17"/>
  <c r="F897" i="17"/>
  <c r="I897" i="17" s="1"/>
  <c r="J897" i="17"/>
  <c r="AP897" i="17"/>
  <c r="AQ897" i="17"/>
  <c r="F898" i="17"/>
  <c r="I898" i="17" s="1"/>
  <c r="J898" i="17"/>
  <c r="AP898" i="17"/>
  <c r="AQ898" i="17" s="1"/>
  <c r="F899" i="17"/>
  <c r="J899" i="17" s="1"/>
  <c r="AP899" i="17"/>
  <c r="AQ899" i="17" s="1"/>
  <c r="F900" i="17"/>
  <c r="AP900" i="17"/>
  <c r="F901" i="17"/>
  <c r="J901" i="17" s="1"/>
  <c r="I901" i="17"/>
  <c r="AP901" i="17"/>
  <c r="AQ901" i="17" s="1"/>
  <c r="F902" i="17"/>
  <c r="I902" i="17" s="1"/>
  <c r="J902" i="17"/>
  <c r="AP902" i="17"/>
  <c r="AQ902" i="17"/>
  <c r="F903" i="17"/>
  <c r="AP903" i="17"/>
  <c r="F904" i="17"/>
  <c r="I904" i="17" s="1"/>
  <c r="J904" i="17"/>
  <c r="AP904" i="17"/>
  <c r="AQ904" i="17" s="1"/>
  <c r="F905" i="17"/>
  <c r="I905" i="17"/>
  <c r="J905" i="17"/>
  <c r="AP905" i="17"/>
  <c r="AQ905" i="17" s="1"/>
  <c r="F906" i="17"/>
  <c r="J906" i="17" s="1"/>
  <c r="I906" i="17"/>
  <c r="AP906" i="17"/>
  <c r="AQ906" i="17"/>
  <c r="F907" i="17"/>
  <c r="I907" i="17" s="1"/>
  <c r="J907" i="17"/>
  <c r="AP907" i="17"/>
  <c r="AQ907" i="17" s="1"/>
  <c r="F908" i="17"/>
  <c r="I908" i="17" s="1"/>
  <c r="J908" i="17"/>
  <c r="AP908" i="17"/>
  <c r="AQ908" i="17" s="1"/>
  <c r="F909" i="17"/>
  <c r="I909" i="17"/>
  <c r="J909" i="17"/>
  <c r="AP909" i="17"/>
  <c r="F910" i="17"/>
  <c r="I910" i="17"/>
  <c r="J910" i="17"/>
  <c r="AP910" i="17"/>
  <c r="F911" i="17"/>
  <c r="AP911" i="17"/>
  <c r="B912" i="17"/>
  <c r="A912" i="17" s="1"/>
  <c r="F912" i="17"/>
  <c r="J912" i="17"/>
  <c r="AP912" i="17"/>
  <c r="B913" i="17"/>
  <c r="A913" i="17" s="1"/>
  <c r="F913" i="17"/>
  <c r="J913" i="17"/>
  <c r="AP913" i="17"/>
  <c r="AQ913" i="17" s="1"/>
  <c r="F914" i="17"/>
  <c r="J914" i="17"/>
  <c r="AP914" i="17"/>
  <c r="AQ914" i="17"/>
  <c r="F915" i="17"/>
  <c r="J915" i="17"/>
  <c r="AP915" i="17"/>
  <c r="AQ915" i="17" s="1"/>
  <c r="J916" i="17"/>
  <c r="AP916" i="17"/>
  <c r="AQ916" i="17" s="1"/>
  <c r="F917" i="17"/>
  <c r="J917" i="17"/>
  <c r="AP917" i="17"/>
  <c r="AR917" i="17"/>
  <c r="AT917" i="17" s="1"/>
  <c r="F918" i="17"/>
  <c r="J918" i="17"/>
  <c r="AP918" i="17"/>
  <c r="AR918" i="17" s="1"/>
  <c r="AT918" i="17" s="1"/>
  <c r="F919" i="17"/>
  <c r="J919" i="17" s="1"/>
  <c r="AP919" i="17"/>
  <c r="F920" i="17"/>
  <c r="J920" i="17" s="1"/>
  <c r="AP920" i="17"/>
  <c r="AR920" i="17" s="1"/>
  <c r="AT920" i="17" s="1"/>
  <c r="F921" i="17"/>
  <c r="J921" i="17" s="1"/>
  <c r="AP921" i="17"/>
  <c r="AR921" i="17"/>
  <c r="AT921" i="17"/>
  <c r="F922" i="17"/>
  <c r="J922" i="17"/>
  <c r="AP922" i="17"/>
  <c r="F923" i="17"/>
  <c r="J923" i="17" s="1"/>
  <c r="AP923" i="17"/>
  <c r="AR923" i="17" s="1"/>
  <c r="AT923" i="17" s="1"/>
  <c r="F924" i="17"/>
  <c r="J924" i="17" s="1"/>
  <c r="AR924" i="17" s="1"/>
  <c r="AT924" i="17" s="1"/>
  <c r="AP924" i="17"/>
  <c r="F925" i="17"/>
  <c r="J925" i="17"/>
  <c r="AP925" i="17"/>
  <c r="AR925" i="17"/>
  <c r="AT925" i="17" s="1"/>
  <c r="F926" i="17"/>
  <c r="J926" i="17"/>
  <c r="AP926" i="17"/>
  <c r="AR926" i="17" s="1"/>
  <c r="AT926" i="17" s="1"/>
  <c r="F927" i="17"/>
  <c r="J927" i="17"/>
  <c r="AP927" i="17"/>
  <c r="F928" i="17"/>
  <c r="J928" i="17" s="1"/>
  <c r="AP928" i="17"/>
  <c r="F929" i="17"/>
  <c r="J929" i="17" s="1"/>
  <c r="AP929" i="17"/>
  <c r="AR929" i="17" s="1"/>
  <c r="AT929" i="17" s="1"/>
  <c r="F930" i="17"/>
  <c r="J930" i="17" s="1"/>
  <c r="AP930" i="17"/>
  <c r="F931" i="17"/>
  <c r="J931" i="17" s="1"/>
  <c r="AP931" i="17"/>
  <c r="AR931" i="17" s="1"/>
  <c r="AT931" i="17" s="1"/>
  <c r="AT932" i="17"/>
  <c r="AT933" i="17"/>
  <c r="AT934" i="17"/>
  <c r="AP937" i="17"/>
  <c r="AQ937" i="17"/>
  <c r="AP938" i="17"/>
  <c r="AQ938" i="17" s="1"/>
  <c r="AP939" i="17"/>
  <c r="AQ939" i="17" s="1"/>
  <c r="AP940" i="17"/>
  <c r="AQ940" i="17"/>
  <c r="AP941" i="17"/>
  <c r="AQ941" i="17"/>
  <c r="AP942" i="17"/>
  <c r="AQ942" i="17" s="1"/>
  <c r="AP943" i="17"/>
  <c r="AQ943" i="17"/>
  <c r="F944" i="17"/>
  <c r="I944" i="17" s="1"/>
  <c r="J944" i="17"/>
  <c r="AQ944" i="17" s="1"/>
  <c r="AP944" i="17"/>
  <c r="F945" i="17"/>
  <c r="I945" i="17"/>
  <c r="J945" i="17"/>
  <c r="AP945" i="17"/>
  <c r="AQ945" i="17" s="1"/>
  <c r="F946" i="17"/>
  <c r="I946" i="17"/>
  <c r="J946" i="17"/>
  <c r="AP946" i="17"/>
  <c r="AQ946" i="17"/>
  <c r="F947" i="17"/>
  <c r="J947" i="17" s="1"/>
  <c r="I947" i="17"/>
  <c r="AP947" i="17"/>
  <c r="AQ947" i="17" s="1"/>
  <c r="F948" i="17"/>
  <c r="I948" i="17" s="1"/>
  <c r="AP948" i="17"/>
  <c r="F949" i="17"/>
  <c r="I949" i="17" s="1"/>
  <c r="J949" i="17"/>
  <c r="AP949" i="17"/>
  <c r="AQ949" i="17" s="1"/>
  <c r="F950" i="17"/>
  <c r="I950" i="17"/>
  <c r="J950" i="17"/>
  <c r="AP950" i="17"/>
  <c r="AQ950" i="17"/>
  <c r="F951" i="17"/>
  <c r="I951" i="17" s="1"/>
  <c r="J951" i="17"/>
  <c r="AP951" i="17"/>
  <c r="AQ951" i="17" s="1"/>
  <c r="F952" i="17"/>
  <c r="I952" i="17" s="1"/>
  <c r="AP952" i="17"/>
  <c r="F953" i="17"/>
  <c r="I953" i="17"/>
  <c r="J953" i="17"/>
  <c r="AQ953" i="17" s="1"/>
  <c r="AP953" i="17"/>
  <c r="F954" i="17"/>
  <c r="J954" i="17" s="1"/>
  <c r="AP954" i="17"/>
  <c r="AQ954" i="17"/>
  <c r="F955" i="17"/>
  <c r="J955" i="17" s="1"/>
  <c r="I955" i="17"/>
  <c r="AP955" i="17"/>
  <c r="F956" i="17"/>
  <c r="I956" i="17"/>
  <c r="J956" i="17"/>
  <c r="AP956" i="17"/>
  <c r="AQ956" i="17"/>
  <c r="F957" i="17"/>
  <c r="I957" i="17"/>
  <c r="J957" i="17"/>
  <c r="AQ957" i="17" s="1"/>
  <c r="AP957" i="17"/>
  <c r="F958" i="17"/>
  <c r="I958" i="17" s="1"/>
  <c r="J958" i="17"/>
  <c r="AP958" i="17"/>
  <c r="AQ958" i="17" s="1"/>
  <c r="F959" i="17"/>
  <c r="I959" i="17" s="1"/>
  <c r="AP959" i="17"/>
  <c r="F960" i="17"/>
  <c r="I960" i="17"/>
  <c r="J960" i="17"/>
  <c r="AP960" i="17"/>
  <c r="A961" i="17"/>
  <c r="A963" i="17" s="1"/>
  <c r="A951" i="17" s="1"/>
  <c r="B961" i="17"/>
  <c r="F961" i="17"/>
  <c r="J961" i="17"/>
  <c r="AP961" i="17"/>
  <c r="AQ961" i="17"/>
  <c r="A962" i="17"/>
  <c r="B962" i="17"/>
  <c r="F962" i="17"/>
  <c r="J962" i="17" s="1"/>
  <c r="AQ962" i="17" s="1"/>
  <c r="AP962" i="17"/>
  <c r="F963" i="17"/>
  <c r="J963" i="17"/>
  <c r="AQ963" i="17" s="1"/>
  <c r="AP963" i="17"/>
  <c r="F964" i="17"/>
  <c r="J964" i="17" s="1"/>
  <c r="AP964" i="17"/>
  <c r="AQ964" i="17"/>
  <c r="J965" i="17"/>
  <c r="AP965" i="17"/>
  <c r="AQ965" i="17" s="1"/>
  <c r="F966" i="17"/>
  <c r="J966" i="17" s="1"/>
  <c r="AP966" i="17"/>
  <c r="F967" i="17"/>
  <c r="J967" i="17"/>
  <c r="AP967" i="17"/>
  <c r="AR967" i="17"/>
  <c r="AT967" i="17"/>
  <c r="F968" i="17"/>
  <c r="J968" i="17" s="1"/>
  <c r="AP968" i="17"/>
  <c r="AR968" i="17" s="1"/>
  <c r="AT968" i="17" s="1"/>
  <c r="F969" i="17"/>
  <c r="J969" i="17"/>
  <c r="AP969" i="17"/>
  <c r="AR969" i="17"/>
  <c r="AT969" i="17" s="1"/>
  <c r="F970" i="17"/>
  <c r="J970" i="17"/>
  <c r="AP970" i="17"/>
  <c r="F971" i="17"/>
  <c r="J971" i="17" s="1"/>
  <c r="AP971" i="17"/>
  <c r="F972" i="17"/>
  <c r="J972" i="17" s="1"/>
  <c r="AP972" i="17"/>
  <c r="AR972" i="17" s="1"/>
  <c r="AT972" i="17" s="1"/>
  <c r="F973" i="17"/>
  <c r="J973" i="17" s="1"/>
  <c r="AR973" i="17" s="1"/>
  <c r="AT973" i="17" s="1"/>
  <c r="AP973" i="17"/>
  <c r="F974" i="17"/>
  <c r="J974" i="17"/>
  <c r="AP974" i="17"/>
  <c r="AR974" i="17" s="1"/>
  <c r="AT974" i="17" s="1"/>
  <c r="F975" i="17"/>
  <c r="J975" i="17" s="1"/>
  <c r="AP975" i="17"/>
  <c r="AR975" i="17"/>
  <c r="AT975" i="17" s="1"/>
  <c r="F976" i="17"/>
  <c r="J976" i="17" s="1"/>
  <c r="AR976" i="17" s="1"/>
  <c r="AT976" i="17" s="1"/>
  <c r="AP976" i="17"/>
  <c r="F977" i="17"/>
  <c r="J977" i="17"/>
  <c r="AP977" i="17"/>
  <c r="AR977" i="17" s="1"/>
  <c r="AT977" i="17" s="1"/>
  <c r="F978" i="17"/>
  <c r="J978" i="17" s="1"/>
  <c r="AR978" i="17" s="1"/>
  <c r="AT978" i="17" s="1"/>
  <c r="AP978" i="17"/>
  <c r="F979" i="17"/>
  <c r="J979" i="17" s="1"/>
  <c r="AP979" i="17"/>
  <c r="F980" i="17"/>
  <c r="J980" i="17"/>
  <c r="AP980" i="17"/>
  <c r="AR980" i="17"/>
  <c r="AT980" i="17" s="1"/>
  <c r="AT981" i="17"/>
  <c r="AT982" i="17"/>
  <c r="AT983" i="17"/>
  <c r="B31" i="17"/>
  <c r="B30" i="17"/>
  <c r="A30" i="17" s="1"/>
  <c r="AP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3" i="17"/>
  <c r="AP24" i="17"/>
  <c r="AP25" i="17"/>
  <c r="AP26" i="17"/>
  <c r="AP27" i="17"/>
  <c r="AP28" i="17"/>
  <c r="AP29" i="17"/>
  <c r="AP30" i="17"/>
  <c r="AP31" i="17"/>
  <c r="AP32" i="17"/>
  <c r="AP33" i="17"/>
  <c r="AP34" i="17"/>
  <c r="AP6" i="17"/>
  <c r="AR877" i="17" l="1"/>
  <c r="AT877" i="17" s="1"/>
  <c r="A914" i="17"/>
  <c r="A902" i="17" s="1"/>
  <c r="AR979" i="17"/>
  <c r="AT979" i="17" s="1"/>
  <c r="AQ955" i="17"/>
  <c r="AR966" i="17"/>
  <c r="AT966" i="17" s="1"/>
  <c r="AR928" i="17"/>
  <c r="AT928" i="17" s="1"/>
  <c r="I805" i="17"/>
  <c r="J805" i="17"/>
  <c r="AQ805" i="17" s="1"/>
  <c r="I662" i="17"/>
  <c r="J662" i="17"/>
  <c r="AQ662" i="17" s="1"/>
  <c r="J616" i="17"/>
  <c r="AQ616" i="17" s="1"/>
  <c r="I616" i="17"/>
  <c r="I568" i="17"/>
  <c r="J568" i="17"/>
  <c r="AQ568" i="17" s="1"/>
  <c r="I561" i="17"/>
  <c r="J561" i="17"/>
  <c r="AQ561" i="17" s="1"/>
  <c r="AQ960" i="17"/>
  <c r="I896" i="17"/>
  <c r="J896" i="17"/>
  <c r="AQ896" i="17" s="1"/>
  <c r="AR879" i="17"/>
  <c r="AT879" i="17" s="1"/>
  <c r="AR826" i="17"/>
  <c r="AT826" i="17" s="1"/>
  <c r="AQ766" i="17"/>
  <c r="J764" i="17"/>
  <c r="AQ764" i="17" s="1"/>
  <c r="AQ755" i="17"/>
  <c r="AJ788" i="17" s="1"/>
  <c r="AQ711" i="17"/>
  <c r="AR676" i="17"/>
  <c r="AT676" i="17" s="1"/>
  <c r="I613" i="17"/>
  <c r="J613" i="17"/>
  <c r="AQ613" i="17" s="1"/>
  <c r="AJ641" i="17" s="1"/>
  <c r="J417" i="17"/>
  <c r="AQ417" i="17" s="1"/>
  <c r="I315" i="17"/>
  <c r="J315" i="17"/>
  <c r="AQ315" i="17" s="1"/>
  <c r="AJ347" i="17" s="1"/>
  <c r="A865" i="17"/>
  <c r="A853" i="17" s="1"/>
  <c r="J608" i="17"/>
  <c r="AQ608" i="17" s="1"/>
  <c r="I608" i="17"/>
  <c r="I505" i="17"/>
  <c r="J505" i="17"/>
  <c r="AQ505" i="17" s="1"/>
  <c r="I703" i="17"/>
  <c r="J703" i="17"/>
  <c r="AQ703" i="17" s="1"/>
  <c r="AR927" i="17"/>
  <c r="AT927" i="17" s="1"/>
  <c r="AR919" i="17"/>
  <c r="AT919" i="17" s="1"/>
  <c r="Z935" i="17" s="1"/>
  <c r="AR869" i="17"/>
  <c r="AT869" i="17" s="1"/>
  <c r="J858" i="17"/>
  <c r="AQ858" i="17" s="1"/>
  <c r="J847" i="17"/>
  <c r="AQ847" i="17" s="1"/>
  <c r="AR820" i="17"/>
  <c r="AT820" i="17" s="1"/>
  <c r="AQ817" i="17"/>
  <c r="J813" i="17"/>
  <c r="AQ808" i="17"/>
  <c r="AR773" i="17"/>
  <c r="AT773" i="17" s="1"/>
  <c r="AQ765" i="17"/>
  <c r="AQ663" i="17"/>
  <c r="AR627" i="17"/>
  <c r="AT627" i="17" s="1"/>
  <c r="I510" i="17"/>
  <c r="J510" i="17"/>
  <c r="J309" i="17"/>
  <c r="AQ309" i="17" s="1"/>
  <c r="I309" i="17"/>
  <c r="I903" i="17"/>
  <c r="J903" i="17"/>
  <c r="AQ903" i="17" s="1"/>
  <c r="AR971" i="17"/>
  <c r="AT971" i="17" s="1"/>
  <c r="I809" i="17"/>
  <c r="J809" i="17"/>
  <c r="AQ809" i="17" s="1"/>
  <c r="J699" i="17"/>
  <c r="AQ699" i="17" s="1"/>
  <c r="I699" i="17"/>
  <c r="I664" i="17"/>
  <c r="J664" i="17"/>
  <c r="I715" i="17"/>
  <c r="J715" i="17"/>
  <c r="AQ715" i="17" s="1"/>
  <c r="I708" i="17"/>
  <c r="J708" i="17"/>
  <c r="AQ708" i="17" s="1"/>
  <c r="Z592" i="17"/>
  <c r="Z543" i="17"/>
  <c r="J371" i="17"/>
  <c r="AQ371" i="17" s="1"/>
  <c r="I371" i="17"/>
  <c r="J852" i="17"/>
  <c r="AQ852" i="17" s="1"/>
  <c r="I852" i="17"/>
  <c r="I954" i="17"/>
  <c r="J952" i="17"/>
  <c r="AQ952" i="17" s="1"/>
  <c r="AQ910" i="17"/>
  <c r="I899" i="17"/>
  <c r="AR880" i="17"/>
  <c r="AT880" i="17" s="1"/>
  <c r="AQ857" i="17"/>
  <c r="I853" i="17"/>
  <c r="Z837" i="17"/>
  <c r="AR770" i="17"/>
  <c r="AT770" i="17" s="1"/>
  <c r="AQ754" i="17"/>
  <c r="I512" i="17"/>
  <c r="J512" i="17"/>
  <c r="AQ512" i="17" s="1"/>
  <c r="I509" i="17"/>
  <c r="J509" i="17"/>
  <c r="AQ509" i="17" s="1"/>
  <c r="I409" i="17"/>
  <c r="J409" i="17"/>
  <c r="AQ406" i="17"/>
  <c r="AQ813" i="17"/>
  <c r="I911" i="17"/>
  <c r="J911" i="17"/>
  <c r="AQ911" i="17" s="1"/>
  <c r="AR970" i="17"/>
  <c r="AT970" i="17" s="1"/>
  <c r="J959" i="17"/>
  <c r="AQ959" i="17" s="1"/>
  <c r="J948" i="17"/>
  <c r="AQ948" i="17" s="1"/>
  <c r="AR922" i="17"/>
  <c r="AT922" i="17" s="1"/>
  <c r="J855" i="17"/>
  <c r="AQ855" i="17" s="1"/>
  <c r="I855" i="17"/>
  <c r="AQ816" i="17"/>
  <c r="J810" i="17"/>
  <c r="I801" i="17"/>
  <c r="AR781" i="17"/>
  <c r="AT781" i="17" s="1"/>
  <c r="J761" i="17"/>
  <c r="AQ761" i="17" s="1"/>
  <c r="I761" i="17"/>
  <c r="J756" i="17"/>
  <c r="AQ756" i="17" s="1"/>
  <c r="I754" i="17"/>
  <c r="J754" i="17"/>
  <c r="J750" i="17"/>
  <c r="AQ750" i="17" s="1"/>
  <c r="AR741" i="17" s="1"/>
  <c r="I750" i="17"/>
  <c r="AR730" i="17"/>
  <c r="AT730" i="17" s="1"/>
  <c r="J714" i="17"/>
  <c r="AQ714" i="17" s="1"/>
  <c r="I707" i="17"/>
  <c r="J707" i="17"/>
  <c r="AR686" i="17"/>
  <c r="AT686" i="17" s="1"/>
  <c r="AQ912" i="17"/>
  <c r="AR868" i="17"/>
  <c r="AT868" i="17" s="1"/>
  <c r="AQ799" i="17"/>
  <c r="AQ707" i="17"/>
  <c r="I602" i="17"/>
  <c r="J602" i="17"/>
  <c r="AQ602" i="17" s="1"/>
  <c r="I507" i="17"/>
  <c r="J507" i="17"/>
  <c r="AQ507" i="17" s="1"/>
  <c r="I466" i="17"/>
  <c r="J466" i="17"/>
  <c r="AQ466" i="17" s="1"/>
  <c r="A424" i="17"/>
  <c r="A412" i="17" s="1"/>
  <c r="I172" i="17"/>
  <c r="J172" i="17"/>
  <c r="AQ172" i="17" s="1"/>
  <c r="J167" i="17"/>
  <c r="AQ167" i="17" s="1"/>
  <c r="I167" i="17"/>
  <c r="I860" i="17"/>
  <c r="J860" i="17"/>
  <c r="AQ860" i="17" s="1"/>
  <c r="I849" i="17"/>
  <c r="J849" i="17"/>
  <c r="AQ849" i="17" s="1"/>
  <c r="I758" i="17"/>
  <c r="J758" i="17"/>
  <c r="AQ758" i="17" s="1"/>
  <c r="AQ740" i="17" s="1"/>
  <c r="AR740" i="17" s="1"/>
  <c r="AR734" i="17"/>
  <c r="AT734" i="17" s="1"/>
  <c r="AQ719" i="17"/>
  <c r="I704" i="17"/>
  <c r="J704" i="17"/>
  <c r="AQ704" i="17" s="1"/>
  <c r="AR692" i="17" s="1"/>
  <c r="AR683" i="17"/>
  <c r="AT683" i="17" s="1"/>
  <c r="AR675" i="17"/>
  <c r="AT675" i="17" s="1"/>
  <c r="Z690" i="17" s="1"/>
  <c r="I659" i="17"/>
  <c r="I653" i="17"/>
  <c r="J653" i="17"/>
  <c r="AQ653" i="17" s="1"/>
  <c r="AQ620" i="17"/>
  <c r="AQ603" i="17"/>
  <c r="AR441" i="17"/>
  <c r="AT441" i="17" s="1"/>
  <c r="J360" i="17"/>
  <c r="AQ360" i="17" s="1"/>
  <c r="AQ348" i="17" s="1"/>
  <c r="AR348" i="17" s="1"/>
  <c r="I360" i="17"/>
  <c r="A669" i="17"/>
  <c r="A657" i="17" s="1"/>
  <c r="A571" i="17"/>
  <c r="A559" i="17" s="1"/>
  <c r="J266" i="17"/>
  <c r="AQ266" i="17" s="1"/>
  <c r="I266" i="17"/>
  <c r="AR930" i="17"/>
  <c r="AT930" i="17" s="1"/>
  <c r="AQ909" i="17"/>
  <c r="I900" i="17"/>
  <c r="J900" i="17"/>
  <c r="AQ900" i="17" s="1"/>
  <c r="AQ861" i="17"/>
  <c r="AQ850" i="17"/>
  <c r="AQ759" i="17"/>
  <c r="I710" i="17"/>
  <c r="AR624" i="17"/>
  <c r="AT624" i="17" s="1"/>
  <c r="Z641" i="17" s="1"/>
  <c r="AQ614" i="17"/>
  <c r="I556" i="17"/>
  <c r="I462" i="17"/>
  <c r="J462" i="17"/>
  <c r="AQ462" i="17" s="1"/>
  <c r="AJ494" i="17" s="1"/>
  <c r="AR433" i="17"/>
  <c r="AT433" i="17" s="1"/>
  <c r="AR333" i="17"/>
  <c r="AT333" i="17" s="1"/>
  <c r="Z347" i="17" s="1"/>
  <c r="AR876" i="17"/>
  <c r="AT876" i="17" s="1"/>
  <c r="AQ864" i="17"/>
  <c r="AQ810" i="17"/>
  <c r="I798" i="17"/>
  <c r="J798" i="17"/>
  <c r="AQ798" i="17" s="1"/>
  <c r="AR777" i="17"/>
  <c r="AT777" i="17" s="1"/>
  <c r="AR726" i="17"/>
  <c r="AT726" i="17" s="1"/>
  <c r="Z739" i="17" s="1"/>
  <c r="AQ705" i="17"/>
  <c r="AQ664" i="17"/>
  <c r="AQ654" i="17"/>
  <c r="AQ572" i="17"/>
  <c r="AQ510" i="17"/>
  <c r="AR488" i="17"/>
  <c r="AT488" i="17" s="1"/>
  <c r="AQ508" i="17"/>
  <c r="AQ495" i="17" s="1"/>
  <c r="AR495" i="17" s="1"/>
  <c r="AR435" i="17"/>
  <c r="AT435" i="17" s="1"/>
  <c r="AR427" i="17"/>
  <c r="AT427" i="17" s="1"/>
  <c r="I419" i="17"/>
  <c r="J419" i="17"/>
  <c r="AQ419" i="17" s="1"/>
  <c r="AQ366" i="17"/>
  <c r="AQ323" i="17"/>
  <c r="I317" i="17"/>
  <c r="J317" i="17"/>
  <c r="AQ317" i="17" s="1"/>
  <c r="I271" i="17"/>
  <c r="J271" i="17"/>
  <c r="AQ271" i="17" s="1"/>
  <c r="I119" i="17"/>
  <c r="J119" i="17"/>
  <c r="AQ119" i="17" s="1"/>
  <c r="I465" i="17"/>
  <c r="AQ412" i="17"/>
  <c r="AR384" i="17"/>
  <c r="AT384" i="17" s="1"/>
  <c r="AQ375" i="17"/>
  <c r="I368" i="17"/>
  <c r="J368" i="17"/>
  <c r="AQ368" i="17" s="1"/>
  <c r="AQ312" i="17"/>
  <c r="AR290" i="17"/>
  <c r="AT290" i="17" s="1"/>
  <c r="J258" i="17"/>
  <c r="AQ258" i="17" s="1"/>
  <c r="AJ298" i="17" s="1"/>
  <c r="I258" i="17"/>
  <c r="I459" i="17"/>
  <c r="J459" i="17"/>
  <c r="AQ459" i="17" s="1"/>
  <c r="AR447" i="17" s="1"/>
  <c r="I408" i="17"/>
  <c r="J408" i="17"/>
  <c r="AQ408" i="17" s="1"/>
  <c r="AR231" i="17"/>
  <c r="AT231" i="17" s="1"/>
  <c r="J218" i="17"/>
  <c r="I218" i="17"/>
  <c r="I121" i="17"/>
  <c r="J121" i="17"/>
  <c r="AQ121" i="17" s="1"/>
  <c r="J65" i="17"/>
  <c r="AQ65" i="17" s="1"/>
  <c r="I357" i="17"/>
  <c r="J357" i="17"/>
  <c r="AQ357" i="17" s="1"/>
  <c r="AR349" i="17" s="1"/>
  <c r="AQ176" i="17"/>
  <c r="I70" i="17"/>
  <c r="J70" i="17"/>
  <c r="AQ70" i="17" s="1"/>
  <c r="AQ519" i="17"/>
  <c r="AQ471" i="17"/>
  <c r="AQ460" i="17"/>
  <c r="AR379" i="17"/>
  <c r="AT379" i="17" s="1"/>
  <c r="Z396" i="17" s="1"/>
  <c r="AQ369" i="17"/>
  <c r="I210" i="17"/>
  <c r="J210" i="17"/>
  <c r="AQ210" i="17" s="1"/>
  <c r="I176" i="17"/>
  <c r="J176" i="17"/>
  <c r="AR89" i="17"/>
  <c r="AT89" i="17" s="1"/>
  <c r="I67" i="17"/>
  <c r="J67" i="17"/>
  <c r="AQ67" i="17" s="1"/>
  <c r="AQ524" i="17"/>
  <c r="AR478" i="17"/>
  <c r="AT478" i="17" s="1"/>
  <c r="Z494" i="17" s="1"/>
  <c r="AQ409" i="17"/>
  <c r="AR294" i="17"/>
  <c r="AT294" i="17" s="1"/>
  <c r="AQ264" i="17"/>
  <c r="AR194" i="17"/>
  <c r="AT194" i="17" s="1"/>
  <c r="I260" i="17"/>
  <c r="J260" i="17"/>
  <c r="AQ260" i="17" s="1"/>
  <c r="AQ213" i="17"/>
  <c r="AQ179" i="17"/>
  <c r="AQ162" i="17"/>
  <c r="AR91" i="17"/>
  <c r="AT91" i="17" s="1"/>
  <c r="AR86" i="17"/>
  <c r="AT86" i="17" s="1"/>
  <c r="AQ81" i="17"/>
  <c r="AQ272" i="17"/>
  <c r="AQ261" i="17"/>
  <c r="J416" i="17"/>
  <c r="AQ416" i="17" s="1"/>
  <c r="J405" i="17"/>
  <c r="AQ405" i="17" s="1"/>
  <c r="J365" i="17"/>
  <c r="AQ365" i="17" s="1"/>
  <c r="J362" i="17"/>
  <c r="AQ362" i="17" s="1"/>
  <c r="AJ396" i="17" s="1"/>
  <c r="J322" i="17"/>
  <c r="AQ322" i="17" s="1"/>
  <c r="J314" i="17"/>
  <c r="AQ314" i="17" s="1"/>
  <c r="J311" i="17"/>
  <c r="AQ311" i="17" s="1"/>
  <c r="AR287" i="17"/>
  <c r="AT287" i="17" s="1"/>
  <c r="J272" i="17"/>
  <c r="J270" i="17"/>
  <c r="AQ270" i="17" s="1"/>
  <c r="J261" i="17"/>
  <c r="J221" i="17"/>
  <c r="AQ221" i="17" s="1"/>
  <c r="AR140" i="17"/>
  <c r="AT140" i="17" s="1"/>
  <c r="AR85" i="17"/>
  <c r="AT85" i="17" s="1"/>
  <c r="I78" i="17"/>
  <c r="J78" i="17"/>
  <c r="AQ78" i="17" s="1"/>
  <c r="I73" i="17"/>
  <c r="AQ68" i="17"/>
  <c r="AQ275" i="17"/>
  <c r="AR234" i="17"/>
  <c r="AT234" i="17" s="1"/>
  <c r="AQ229" i="17"/>
  <c r="I223" i="17"/>
  <c r="J223" i="17"/>
  <c r="AQ223" i="17" s="1"/>
  <c r="AQ218" i="17"/>
  <c r="AR183" i="17"/>
  <c r="AT183" i="17" s="1"/>
  <c r="Z200" i="17" s="1"/>
  <c r="A179" i="17"/>
  <c r="A167" i="17" s="1"/>
  <c r="AQ170" i="17"/>
  <c r="I161" i="17"/>
  <c r="J161" i="17"/>
  <c r="AQ161" i="17" s="1"/>
  <c r="AR142" i="17"/>
  <c r="AT142" i="17" s="1"/>
  <c r="AR137" i="17"/>
  <c r="AT137" i="17" s="1"/>
  <c r="Z151" i="17" s="1"/>
  <c r="AQ126" i="17"/>
  <c r="AR97" i="17"/>
  <c r="AT97" i="17" s="1"/>
  <c r="Z102" i="17" s="1"/>
  <c r="AQ82" i="17"/>
  <c r="AR236" i="17"/>
  <c r="AT236" i="17" s="1"/>
  <c r="I212" i="17"/>
  <c r="J212" i="17"/>
  <c r="AQ212" i="17" s="1"/>
  <c r="AR185" i="17"/>
  <c r="AT185" i="17" s="1"/>
  <c r="AQ180" i="17"/>
  <c r="AQ132" i="17"/>
  <c r="AR94" i="17"/>
  <c r="AT94" i="17" s="1"/>
  <c r="J220" i="17"/>
  <c r="AQ220" i="17" s="1"/>
  <c r="J209" i="17"/>
  <c r="AQ209" i="17" s="1"/>
  <c r="J169" i="17"/>
  <c r="AQ169" i="17" s="1"/>
  <c r="J166" i="17"/>
  <c r="AQ166" i="17" s="1"/>
  <c r="J126" i="17"/>
  <c r="J118" i="17"/>
  <c r="AQ118" i="17" s="1"/>
  <c r="J115" i="17"/>
  <c r="AQ115" i="17" s="1"/>
  <c r="J75" i="17"/>
  <c r="AQ75" i="17" s="1"/>
  <c r="J64" i="17"/>
  <c r="AQ64" i="17" s="1"/>
  <c r="A2" i="15"/>
  <c r="AS447" i="17" l="1"/>
  <c r="AT447" i="17"/>
  <c r="AU348" i="17"/>
  <c r="AS348" i="17"/>
  <c r="AT348" i="17" s="1"/>
  <c r="AQ201" i="17"/>
  <c r="AR201" i="17" s="1"/>
  <c r="AQ936" i="17"/>
  <c r="AR936" i="17" s="1"/>
  <c r="AJ984" i="17"/>
  <c r="AQ54" i="17"/>
  <c r="AR54" i="17" s="1"/>
  <c r="AR55" i="17"/>
  <c r="AJ102" i="17"/>
  <c r="AQ838" i="17"/>
  <c r="AR838" i="17" s="1"/>
  <c r="AJ886" i="17"/>
  <c r="AR839" i="17"/>
  <c r="AJ935" i="17"/>
  <c r="AQ887" i="17"/>
  <c r="AR887" i="17" s="1"/>
  <c r="AR888" i="17"/>
  <c r="AR545" i="17"/>
  <c r="AJ592" i="17"/>
  <c r="AQ544" i="17"/>
  <c r="AR544" i="17" s="1"/>
  <c r="AR790" i="17"/>
  <c r="AS741" i="17"/>
  <c r="AT741" i="17"/>
  <c r="AJ739" i="17"/>
  <c r="AQ397" i="17"/>
  <c r="AR397" i="17" s="1"/>
  <c r="AR398" i="17"/>
  <c r="AR153" i="17"/>
  <c r="AS349" i="17"/>
  <c r="AT349" i="17" s="1"/>
  <c r="AR643" i="17"/>
  <c r="AQ642" i="17"/>
  <c r="AR642" i="17" s="1"/>
  <c r="AJ690" i="17"/>
  <c r="AR594" i="17"/>
  <c r="AS495" i="17"/>
  <c r="AT495" i="17" s="1"/>
  <c r="AU495" i="17"/>
  <c r="AJ200" i="17"/>
  <c r="AR300" i="17"/>
  <c r="AS692" i="17"/>
  <c r="AT692" i="17"/>
  <c r="AJ151" i="17"/>
  <c r="AQ103" i="17"/>
  <c r="AR103" i="17" s="1"/>
  <c r="AR104" i="17"/>
  <c r="AS740" i="17"/>
  <c r="AT740" i="17" s="1"/>
  <c r="AU740" i="17"/>
  <c r="AR937" i="17"/>
  <c r="AQ250" i="17"/>
  <c r="AR250" i="17" s="1"/>
  <c r="AJ445" i="17"/>
  <c r="Z788" i="17"/>
  <c r="AQ789" i="17"/>
  <c r="AR789" i="17" s="1"/>
  <c r="AJ837" i="17"/>
  <c r="AQ152" i="17"/>
  <c r="AR152" i="17" s="1"/>
  <c r="Z298" i="17"/>
  <c r="Z249" i="17"/>
  <c r="Z984" i="17"/>
  <c r="AQ446" i="17"/>
  <c r="AR446" i="17" s="1"/>
  <c r="AR251" i="17"/>
  <c r="AQ691" i="17"/>
  <c r="AR691" i="17" s="1"/>
  <c r="AQ593" i="17"/>
  <c r="AR593" i="17" s="1"/>
  <c r="AJ249" i="17"/>
  <c r="AJ543" i="17"/>
  <c r="AR202" i="17"/>
  <c r="AQ299" i="17"/>
  <c r="AR299" i="17" s="1"/>
  <c r="Z445" i="17"/>
  <c r="Z886" i="17"/>
  <c r="AR496" i="17"/>
  <c r="A31" i="17"/>
  <c r="F33" i="17"/>
  <c r="J33" i="17" s="1"/>
  <c r="F32" i="17"/>
  <c r="J32" i="17" s="1"/>
  <c r="F31" i="17"/>
  <c r="J31" i="17" s="1"/>
  <c r="F30" i="17"/>
  <c r="F29" i="17"/>
  <c r="F28" i="17"/>
  <c r="F27" i="17"/>
  <c r="F26" i="17"/>
  <c r="F25" i="17"/>
  <c r="F24" i="17"/>
  <c r="F23" i="17"/>
  <c r="F22" i="17"/>
  <c r="F21" i="17"/>
  <c r="F20" i="17"/>
  <c r="F19" i="17"/>
  <c r="J19" i="17" s="1"/>
  <c r="F18" i="17"/>
  <c r="F17" i="17"/>
  <c r="F16" i="17"/>
  <c r="F15" i="17"/>
  <c r="F14" i="17"/>
  <c r="F13" i="17"/>
  <c r="AP35" i="17"/>
  <c r="J34" i="17"/>
  <c r="AP49" i="17"/>
  <c r="AT51" i="17"/>
  <c r="F396" i="17" l="1"/>
  <c r="P396" i="17"/>
  <c r="F788" i="17"/>
  <c r="P788" i="17"/>
  <c r="AS887" i="17"/>
  <c r="AT887" i="17"/>
  <c r="AU887" i="17"/>
  <c r="AS202" i="17"/>
  <c r="AT202" i="17" s="1"/>
  <c r="AS201" i="17"/>
  <c r="AT201" i="17"/>
  <c r="AU201" i="17"/>
  <c r="AU152" i="17"/>
  <c r="AS152" i="17"/>
  <c r="AT152" i="17" s="1"/>
  <c r="AS790" i="17"/>
  <c r="AT790" i="17" s="1"/>
  <c r="AU299" i="17"/>
  <c r="AS299" i="17"/>
  <c r="AT299" i="17" s="1"/>
  <c r="AS936" i="17"/>
  <c r="AT936" i="17"/>
  <c r="AU936" i="17"/>
  <c r="AU593" i="17"/>
  <c r="AS593" i="17"/>
  <c r="AT593" i="17" s="1"/>
  <c r="AT544" i="17"/>
  <c r="AU544" i="17"/>
  <c r="AS544" i="17"/>
  <c r="AT838" i="17"/>
  <c r="AU838" i="17"/>
  <c r="AS838" i="17"/>
  <c r="AU642" i="17"/>
  <c r="AS642" i="17"/>
  <c r="AT642" i="17" s="1"/>
  <c r="AS300" i="17"/>
  <c r="AT300" i="17" s="1"/>
  <c r="AT691" i="17"/>
  <c r="AS691" i="17"/>
  <c r="AU691" i="17"/>
  <c r="AU789" i="17"/>
  <c r="AS789" i="17"/>
  <c r="AT789" i="17"/>
  <c r="AT104" i="17"/>
  <c r="AS104" i="17"/>
  <c r="AS153" i="17"/>
  <c r="AT153" i="17" s="1"/>
  <c r="AS643" i="17"/>
  <c r="AT643" i="17"/>
  <c r="AS496" i="17"/>
  <c r="AT496" i="17" s="1"/>
  <c r="AS251" i="17"/>
  <c r="AT251" i="17" s="1"/>
  <c r="AS103" i="17"/>
  <c r="AT103" i="17" s="1"/>
  <c r="AU103" i="17"/>
  <c r="AS398" i="17"/>
  <c r="AT398" i="17" s="1"/>
  <c r="AS545" i="17"/>
  <c r="AT545" i="17" s="1"/>
  <c r="AS55" i="17"/>
  <c r="AT55" i="17"/>
  <c r="AS250" i="17"/>
  <c r="AU250" i="17"/>
  <c r="AT250" i="17"/>
  <c r="AS937" i="17"/>
  <c r="AT937" i="17"/>
  <c r="AS839" i="17"/>
  <c r="AT839" i="17" s="1"/>
  <c r="AS446" i="17"/>
  <c r="AT446" i="17" s="1"/>
  <c r="AU446" i="17"/>
  <c r="AS594" i="17"/>
  <c r="AT594" i="17"/>
  <c r="AS397" i="17"/>
  <c r="AT397" i="17"/>
  <c r="AU397" i="17"/>
  <c r="AS888" i="17"/>
  <c r="AT888" i="17" s="1"/>
  <c r="AS54" i="17"/>
  <c r="AT54" i="17"/>
  <c r="AU54" i="17"/>
  <c r="I19" i="17"/>
  <c r="AQ34" i="17"/>
  <c r="A32" i="17"/>
  <c r="A20" i="17" s="1"/>
  <c r="AT50" i="17"/>
  <c r="F151" i="17" l="1"/>
  <c r="P151" i="17"/>
  <c r="P690" i="17"/>
  <c r="F690" i="17"/>
  <c r="F347" i="17"/>
  <c r="P347" i="17"/>
  <c r="F200" i="17"/>
  <c r="P200" i="17"/>
  <c r="P494" i="17"/>
  <c r="F494" i="17"/>
  <c r="P641" i="17"/>
  <c r="F641" i="17"/>
  <c r="P543" i="17"/>
  <c r="F543" i="17"/>
  <c r="F935" i="17"/>
  <c r="P935" i="17"/>
  <c r="F984" i="17"/>
  <c r="P984" i="17"/>
  <c r="F837" i="17"/>
  <c r="P837" i="17"/>
  <c r="F249" i="17"/>
  <c r="P249" i="17"/>
  <c r="F102" i="17"/>
  <c r="P102" i="17"/>
  <c r="F739" i="17"/>
  <c r="P739" i="17"/>
  <c r="F886" i="17"/>
  <c r="P886" i="17"/>
  <c r="F445" i="17"/>
  <c r="P445" i="17"/>
  <c r="F592" i="17"/>
  <c r="P592" i="17"/>
  <c r="F298" i="17"/>
  <c r="P298" i="17"/>
  <c r="I14" i="17"/>
  <c r="J14" i="17"/>
  <c r="AQ14" i="17" s="1"/>
  <c r="I27" i="17"/>
  <c r="J27" i="17"/>
  <c r="I20" i="17"/>
  <c r="J20" i="17"/>
  <c r="I26" i="17"/>
  <c r="J26" i="17"/>
  <c r="I21" i="17"/>
  <c r="J21" i="17"/>
  <c r="I25" i="17"/>
  <c r="J25" i="17"/>
  <c r="I13" i="17"/>
  <c r="J13" i="17"/>
  <c r="AQ13" i="17" s="1"/>
  <c r="I24" i="17"/>
  <c r="J24" i="17"/>
  <c r="I18" i="17"/>
  <c r="J18" i="17"/>
  <c r="I23" i="17"/>
  <c r="J23" i="17"/>
  <c r="I17" i="17"/>
  <c r="J17" i="17"/>
  <c r="J30" i="17"/>
  <c r="I22" i="17"/>
  <c r="J22" i="17"/>
  <c r="I16" i="17"/>
  <c r="J16" i="17"/>
  <c r="I29" i="17"/>
  <c r="J29" i="17"/>
  <c r="I15" i="17"/>
  <c r="J15" i="17"/>
  <c r="I28" i="17"/>
  <c r="J28" i="17"/>
  <c r="E2" i="17"/>
  <c r="A2" i="17"/>
  <c r="K3" i="17" s="1"/>
  <c r="K4" i="17" s="1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67" i="15"/>
  <c r="F39" i="17" l="1"/>
  <c r="J39" i="17" s="1"/>
  <c r="F44" i="17"/>
  <c r="J44" i="17" s="1"/>
  <c r="F36" i="17"/>
  <c r="J36" i="17" s="1"/>
  <c r="F45" i="17"/>
  <c r="F43" i="17"/>
  <c r="J43" i="17" s="1"/>
  <c r="F47" i="17"/>
  <c r="J47" i="17" s="1"/>
  <c r="F37" i="17"/>
  <c r="J37" i="17" s="1"/>
  <c r="F38" i="17"/>
  <c r="J38" i="17" s="1"/>
  <c r="F35" i="17"/>
  <c r="F42" i="17"/>
  <c r="J42" i="17" s="1"/>
  <c r="F49" i="17"/>
  <c r="J49" i="17" s="1"/>
  <c r="AR49" i="17" s="1"/>
  <c r="AT49" i="17" s="1"/>
  <c r="F41" i="17"/>
  <c r="J41" i="17" s="1"/>
  <c r="F46" i="17"/>
  <c r="J46" i="17" s="1"/>
  <c r="F48" i="17"/>
  <c r="J48" i="17" s="1"/>
  <c r="F40" i="17"/>
  <c r="J40" i="17" s="1"/>
  <c r="J45" i="17"/>
  <c r="J35" i="17"/>
  <c r="AR35" i="17" s="1"/>
  <c r="AT35" i="17" s="1"/>
  <c r="I4" i="15"/>
  <c r="AT52" i="17"/>
  <c r="AP48" i="17"/>
  <c r="AP47" i="17"/>
  <c r="AP46" i="17"/>
  <c r="AP45" i="17"/>
  <c r="AP44" i="17"/>
  <c r="AP43" i="17"/>
  <c r="AP42" i="17"/>
  <c r="AP41" i="17"/>
  <c r="AP40" i="17"/>
  <c r="AP39" i="17"/>
  <c r="AP38" i="17"/>
  <c r="AP37" i="17"/>
  <c r="AP36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9" i="17"/>
  <c r="AQ18" i="17"/>
  <c r="AQ17" i="17"/>
  <c r="AQ16" i="17"/>
  <c r="AQ15" i="17"/>
  <c r="AQ12" i="17"/>
  <c r="AQ11" i="17"/>
  <c r="AQ10" i="17"/>
  <c r="AQ9" i="17"/>
  <c r="AQ8" i="17"/>
  <c r="AQ7" i="17"/>
  <c r="AQ6" i="17"/>
  <c r="AQ5" i="17" l="1"/>
  <c r="AR6" i="17"/>
  <c r="AS6" i="17" s="1"/>
  <c r="AR36" i="17"/>
  <c r="AT36" i="17" s="1"/>
  <c r="AR37" i="17"/>
  <c r="AT37" i="17" s="1"/>
  <c r="AR40" i="17"/>
  <c r="AT40" i="17" s="1"/>
  <c r="AR48" i="17"/>
  <c r="AT48" i="17" s="1"/>
  <c r="AR44" i="17"/>
  <c r="AT44" i="17" s="1"/>
  <c r="AR45" i="17"/>
  <c r="AT45" i="17" s="1"/>
  <c r="AR38" i="17"/>
  <c r="AT38" i="17" s="1"/>
  <c r="AR43" i="17"/>
  <c r="AT43" i="17" s="1"/>
  <c r="AR41" i="17"/>
  <c r="AT41" i="17" s="1"/>
  <c r="AR39" i="17"/>
  <c r="AT39" i="17" s="1"/>
  <c r="AR47" i="17"/>
  <c r="AT47" i="17" s="1"/>
  <c r="AR42" i="17"/>
  <c r="AT42" i="17" s="1"/>
  <c r="AJ53" i="17"/>
  <c r="AR46" i="17"/>
  <c r="AT46" i="17" s="1"/>
  <c r="L3" i="17"/>
  <c r="AT6" i="17" l="1"/>
  <c r="AQ4" i="17"/>
  <c r="Z53" i="17"/>
  <c r="L4" i="17"/>
  <c r="M3" i="17"/>
  <c r="M4" i="17" l="1"/>
  <c r="N3" i="17"/>
  <c r="O3" i="17" l="1"/>
  <c r="N4" i="17"/>
  <c r="P3" i="17" l="1"/>
  <c r="O4" i="17"/>
  <c r="Q3" i="17" l="1"/>
  <c r="P4" i="17"/>
  <c r="R3" i="17" l="1"/>
  <c r="Q4" i="17"/>
  <c r="R4" i="17" l="1"/>
  <c r="S3" i="17"/>
  <c r="S4" i="17" l="1"/>
  <c r="T3" i="17"/>
  <c r="T4" i="17" l="1"/>
  <c r="U3" i="17"/>
  <c r="U4" i="17" l="1"/>
  <c r="V3" i="17"/>
  <c r="V4" i="17" l="1"/>
  <c r="W3" i="17"/>
  <c r="X3" i="17" l="1"/>
  <c r="W4" i="17"/>
  <c r="Y3" i="17" l="1"/>
  <c r="X4" i="17"/>
  <c r="Z3" i="17" l="1"/>
  <c r="Y4" i="17"/>
  <c r="Z4" i="17" l="1"/>
  <c r="AA3" i="17"/>
  <c r="AB3" i="17" l="1"/>
  <c r="AA4" i="17"/>
  <c r="AB4" i="17" l="1"/>
  <c r="AC3" i="17"/>
  <c r="AC4" i="17" l="1"/>
  <c r="AD3" i="17"/>
  <c r="AD4" i="17" l="1"/>
  <c r="AE3" i="17"/>
  <c r="AE4" i="17" l="1"/>
  <c r="AF3" i="17"/>
  <c r="AG3" i="17" l="1"/>
  <c r="AF4" i="17"/>
  <c r="AH3" i="17" l="1"/>
  <c r="AG4" i="17"/>
  <c r="AH4" i="17" l="1"/>
  <c r="AI3" i="17"/>
  <c r="AI4" i="17" l="1"/>
  <c r="AJ3" i="17"/>
  <c r="AJ4" i="17" l="1"/>
  <c r="AK3" i="17"/>
  <c r="AK4" i="17" l="1"/>
  <c r="AL3" i="17"/>
  <c r="AO3" i="17" s="1"/>
  <c r="AO4" i="17" s="1"/>
  <c r="AL4" i="17" l="1"/>
  <c r="AN3" i="17"/>
  <c r="AN4" i="17" s="1"/>
  <c r="AM3" i="17"/>
  <c r="AM4" i="17" s="1"/>
  <c r="P4" i="15" l="1"/>
  <c r="O17" i="15" l="1"/>
  <c r="O18" i="15"/>
  <c r="O26" i="15"/>
  <c r="O24" i="15"/>
  <c r="O19" i="15"/>
  <c r="O27" i="15"/>
  <c r="O20" i="15"/>
  <c r="O28" i="15"/>
  <c r="O29" i="15"/>
  <c r="O32" i="15"/>
  <c r="O16" i="15"/>
  <c r="O21" i="15"/>
  <c r="O22" i="15"/>
  <c r="O30" i="15"/>
  <c r="O23" i="15"/>
  <c r="O31" i="15"/>
  <c r="O25" i="15"/>
  <c r="O37" i="15"/>
  <c r="O38" i="15"/>
  <c r="O36" i="15"/>
  <c r="O41" i="15"/>
  <c r="U41" i="15" s="1"/>
  <c r="AR5" i="17"/>
  <c r="AS5" i="17" l="1"/>
  <c r="AS4" i="17" s="1"/>
  <c r="AU5" i="17"/>
  <c r="AK2" i="17" s="1"/>
  <c r="U31" i="15"/>
  <c r="AF31" i="15"/>
  <c r="AE31" i="15"/>
  <c r="AE28" i="15"/>
  <c r="U28" i="15"/>
  <c r="AF28" i="15"/>
  <c r="U23" i="15"/>
  <c r="AF23" i="15"/>
  <c r="AE23" i="15"/>
  <c r="U20" i="15"/>
  <c r="AF20" i="15"/>
  <c r="AE20" i="15"/>
  <c r="AF27" i="15"/>
  <c r="AE27" i="15"/>
  <c r="U27" i="15"/>
  <c r="AF22" i="15"/>
  <c r="AE22" i="15"/>
  <c r="U22" i="15"/>
  <c r="AF19" i="15"/>
  <c r="AE19" i="15"/>
  <c r="U19" i="15"/>
  <c r="AF30" i="15"/>
  <c r="AE30" i="15"/>
  <c r="U30" i="15"/>
  <c r="AF36" i="15"/>
  <c r="U36" i="15"/>
  <c r="AE36" i="15"/>
  <c r="AF21" i="15"/>
  <c r="AE21" i="15"/>
  <c r="U21" i="15"/>
  <c r="U24" i="15"/>
  <c r="AF24" i="15"/>
  <c r="AE24" i="15"/>
  <c r="AF38" i="15"/>
  <c r="U38" i="15"/>
  <c r="AE38" i="15"/>
  <c r="AE16" i="15"/>
  <c r="U16" i="15"/>
  <c r="AF16" i="15"/>
  <c r="AF26" i="15"/>
  <c r="AE26" i="15"/>
  <c r="U26" i="15"/>
  <c r="AF37" i="15"/>
  <c r="U37" i="15"/>
  <c r="AE37" i="15"/>
  <c r="U32" i="15"/>
  <c r="AF32" i="15"/>
  <c r="AE32" i="15"/>
  <c r="AE18" i="15"/>
  <c r="AF18" i="15"/>
  <c r="U18" i="15"/>
  <c r="AE25" i="15"/>
  <c r="U25" i="15"/>
  <c r="AF25" i="15"/>
  <c r="AF29" i="15"/>
  <c r="AE29" i="15"/>
  <c r="U29" i="15"/>
  <c r="AE17" i="15"/>
  <c r="U17" i="15"/>
  <c r="AF17" i="15"/>
  <c r="AT5" i="17" l="1"/>
  <c r="AT4" i="17" s="1"/>
  <c r="AR4" i="17" s="1"/>
  <c r="P53" i="17" l="1"/>
  <c r="F53" i="17"/>
</calcChain>
</file>

<file path=xl/sharedStrings.xml><?xml version="1.0" encoding="utf-8"?>
<sst xmlns="http://schemas.openxmlformats.org/spreadsheetml/2006/main" count="1158" uniqueCount="199">
  <si>
    <t>月</t>
  </si>
  <si>
    <t>利用者様氏名</t>
    <rPh sb="0" eb="4">
      <t>リヨウシャサマ</t>
    </rPh>
    <rPh sb="4" eb="6">
      <t>シメイ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</si>
  <si>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</si>
  <si>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</si>
  <si>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処遇改善加算</t>
    <rPh sb="0" eb="2">
      <t>ショグウ</t>
    </rPh>
    <rPh sb="2" eb="4">
      <t>カイゼン</t>
    </rPh>
    <rPh sb="4" eb="6">
      <t>カサン</t>
    </rPh>
    <phoneticPr fontId="5"/>
  </si>
  <si>
    <t>計</t>
    <rPh sb="0" eb="1">
      <t>ケイ</t>
    </rPh>
    <phoneticPr fontId="5"/>
  </si>
  <si>
    <t>施設収入額</t>
    <rPh sb="0" eb="2">
      <t>シセツ</t>
    </rPh>
    <rPh sb="2" eb="4">
      <t>シュウニュウ</t>
    </rPh>
    <rPh sb="4" eb="5">
      <t>ガク</t>
    </rPh>
    <phoneticPr fontId="5"/>
  </si>
  <si>
    <t>利用者様負担額</t>
    <rPh sb="0" eb="4">
      <t>リヨウシャサマ</t>
    </rPh>
    <rPh sb="4" eb="6">
      <t>フタン</t>
    </rPh>
    <rPh sb="6" eb="7">
      <t>ガク</t>
    </rPh>
    <phoneticPr fontId="5"/>
  </si>
  <si>
    <t>様</t>
    <rPh sb="0" eb="1">
      <t>サマ</t>
    </rPh>
    <phoneticPr fontId="5"/>
  </si>
  <si>
    <t>限度単位数</t>
    <rPh sb="0" eb="2">
      <t>ゲンド</t>
    </rPh>
    <rPh sb="2" eb="5">
      <t>タンイスウ</t>
    </rPh>
    <phoneticPr fontId="5"/>
  </si>
  <si>
    <t>給付率</t>
    <rPh sb="0" eb="2">
      <t>キュウフ</t>
    </rPh>
    <rPh sb="2" eb="3">
      <t>リツ</t>
    </rPh>
    <phoneticPr fontId="5"/>
  </si>
  <si>
    <t>提供時間</t>
    <rPh sb="0" eb="2">
      <t>テイキョウ</t>
    </rPh>
    <rPh sb="2" eb="4">
      <t>ジカン</t>
    </rPh>
    <phoneticPr fontId="5"/>
  </si>
  <si>
    <t>保険一割負担</t>
    <rPh sb="0" eb="2">
      <t>ホケン</t>
    </rPh>
    <rPh sb="2" eb="3">
      <t>イチ</t>
    </rPh>
    <rPh sb="3" eb="4">
      <t>ワリ</t>
    </rPh>
    <rPh sb="4" eb="6">
      <t>フタン</t>
    </rPh>
    <phoneticPr fontId="5"/>
  </si>
  <si>
    <t>保険外負担</t>
    <rPh sb="0" eb="2">
      <t>ホケン</t>
    </rPh>
    <rPh sb="2" eb="3">
      <t>ガイ</t>
    </rPh>
    <rPh sb="3" eb="5">
      <t>フタン</t>
    </rPh>
    <phoneticPr fontId="5"/>
  </si>
  <si>
    <t>単位数合計</t>
    <rPh sb="0" eb="2">
      <t>タンイ</t>
    </rPh>
    <rPh sb="2" eb="3">
      <t>スウ</t>
    </rPh>
    <rPh sb="3" eb="5">
      <t>ゴウケイ</t>
    </rPh>
    <phoneticPr fontId="5"/>
  </si>
  <si>
    <t>デイサービス利用実績表</t>
    <rPh sb="6" eb="8">
      <t>リヨウ</t>
    </rPh>
    <rPh sb="8" eb="10">
      <t>ジッセキ</t>
    </rPh>
    <rPh sb="10" eb="11">
      <t>ヒョウ</t>
    </rPh>
    <phoneticPr fontId="5"/>
  </si>
  <si>
    <t>灰色のシートは記入見本やサンプルです。</t>
    <rPh sb="0" eb="2">
      <t>ハイイロ</t>
    </rPh>
    <rPh sb="7" eb="9">
      <t>キニュウ</t>
    </rPh>
    <rPh sb="9" eb="11">
      <t>ミホン</t>
    </rPh>
    <phoneticPr fontId="8"/>
  </si>
  <si>
    <t>西暦</t>
    <rPh sb="0" eb="2">
      <t>セイレキ</t>
    </rPh>
    <phoneticPr fontId="5"/>
  </si>
  <si>
    <t>管理月</t>
    <rPh sb="0" eb="3">
      <t>カンリヅキ</t>
    </rPh>
    <phoneticPr fontId="5"/>
  </si>
  <si>
    <t>※このページは国の既定の変更等がない限り、基本的に書き換える必要はございません。</t>
    <rPh sb="7" eb="8">
      <t>クニ</t>
    </rPh>
    <rPh sb="9" eb="11">
      <t>キテイ</t>
    </rPh>
    <rPh sb="12" eb="15">
      <t>ヘンコウトウ</t>
    </rPh>
    <rPh sb="18" eb="19">
      <t>カギ</t>
    </rPh>
    <rPh sb="25" eb="26">
      <t>カ</t>
    </rPh>
    <rPh sb="27" eb="28">
      <t>カ</t>
    </rPh>
    <rPh sb="30" eb="32">
      <t>ヒツヨウ</t>
    </rPh>
    <phoneticPr fontId="8"/>
  </si>
  <si>
    <t>単位表</t>
    <rPh sb="0" eb="2">
      <t>タンイ</t>
    </rPh>
    <rPh sb="2" eb="3">
      <t>ヒョウ</t>
    </rPh>
    <phoneticPr fontId="5"/>
  </si>
  <si>
    <t>地域単価</t>
    <rPh sb="0" eb="2">
      <t>チイキ</t>
    </rPh>
    <rPh sb="2" eb="4">
      <t>タンカ</t>
    </rPh>
    <phoneticPr fontId="5"/>
  </si>
  <si>
    <t>1級地</t>
  </si>
  <si>
    <t>2級地</t>
  </si>
  <si>
    <t>3級地</t>
  </si>
  <si>
    <t>4級地</t>
  </si>
  <si>
    <t>5級地</t>
  </si>
  <si>
    <t>6級地</t>
  </si>
  <si>
    <t>7級地</t>
  </si>
  <si>
    <t>その他</t>
    <phoneticPr fontId="8"/>
  </si>
  <si>
    <t>2～3</t>
    <phoneticPr fontId="5"/>
  </si>
  <si>
    <t>3～4</t>
    <phoneticPr fontId="5"/>
  </si>
  <si>
    <t>4～5</t>
    <phoneticPr fontId="5"/>
  </si>
  <si>
    <t>5～6</t>
    <phoneticPr fontId="5"/>
  </si>
  <si>
    <t>6～7</t>
    <phoneticPr fontId="5"/>
  </si>
  <si>
    <t>7～8</t>
    <phoneticPr fontId="5"/>
  </si>
  <si>
    <t>8～9</t>
    <phoneticPr fontId="5"/>
  </si>
  <si>
    <t>要介護加算</t>
    <rPh sb="0" eb="1">
      <t>ヨウ</t>
    </rPh>
    <rPh sb="1" eb="3">
      <t>カイゴ</t>
    </rPh>
    <rPh sb="3" eb="5">
      <t>カサン</t>
    </rPh>
    <phoneticPr fontId="5"/>
  </si>
  <si>
    <t>単位数</t>
    <rPh sb="0" eb="3">
      <t>タンイスウ</t>
    </rPh>
    <phoneticPr fontId="5"/>
  </si>
  <si>
    <t>給付率</t>
    <rPh sb="0" eb="3">
      <t>キュウフリツ</t>
    </rPh>
    <phoneticPr fontId="5"/>
  </si>
  <si>
    <t>月1回</t>
    <rPh sb="0" eb="1">
      <t>ツキ</t>
    </rPh>
    <rPh sb="2" eb="3">
      <t>カイ</t>
    </rPh>
    <phoneticPr fontId="5"/>
  </si>
  <si>
    <t>月2回</t>
    <rPh sb="0" eb="1">
      <t>ツキ</t>
    </rPh>
    <rPh sb="2" eb="3">
      <t>カイ</t>
    </rPh>
    <phoneticPr fontId="5"/>
  </si>
  <si>
    <t>要介護減算</t>
    <rPh sb="0" eb="3">
      <t>ヨウカイゴ</t>
    </rPh>
    <rPh sb="3" eb="5">
      <t>ゲンサン</t>
    </rPh>
    <phoneticPr fontId="5"/>
  </si>
  <si>
    <t>送迎減算</t>
    <rPh sb="0" eb="2">
      <t>ソウゲイ</t>
    </rPh>
    <rPh sb="2" eb="4">
      <t>ゲンザン</t>
    </rPh>
    <phoneticPr fontId="5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</si>
  <si>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5"/>
  </si>
  <si>
    <t>サービス提供体制強化加算(Ⅰ)</t>
    <rPh sb="4" eb="12">
      <t>テイキョウタイセイキョウカカサン</t>
    </rPh>
    <phoneticPr fontId="5"/>
  </si>
  <si>
    <t>サービス提供体制強化加算(Ⅱ)</t>
    <rPh sb="4" eb="12">
      <t>テイキョウタイセイキョウカカサン</t>
    </rPh>
    <phoneticPr fontId="5"/>
  </si>
  <si>
    <t>サービス提供体制強化加算(Ⅲ)</t>
    <rPh sb="4" eb="12">
      <t>テイキョウタイセイキョウカカサン</t>
    </rPh>
    <phoneticPr fontId="5"/>
  </si>
  <si>
    <t>保険適用外料金（円）</t>
    <rPh sb="0" eb="2">
      <t>ホケン</t>
    </rPh>
    <rPh sb="2" eb="4">
      <t>テキヨウ</t>
    </rPh>
    <rPh sb="4" eb="5">
      <t>ガイ</t>
    </rPh>
    <rPh sb="5" eb="7">
      <t>リョウキン</t>
    </rPh>
    <rPh sb="8" eb="9">
      <t>エン</t>
    </rPh>
    <phoneticPr fontId="5"/>
  </si>
  <si>
    <t>区分支給限度額</t>
    <rPh sb="0" eb="2">
      <t>クブン</t>
    </rPh>
    <rPh sb="2" eb="4">
      <t>シキュウ</t>
    </rPh>
    <rPh sb="4" eb="6">
      <t>ゲンド</t>
    </rPh>
    <rPh sb="6" eb="7">
      <t>ガク</t>
    </rPh>
    <phoneticPr fontId="5"/>
  </si>
  <si>
    <t>管理期間</t>
    <rPh sb="0" eb="2">
      <t>カンリ</t>
    </rPh>
    <rPh sb="2" eb="4">
      <t>キカン</t>
    </rPh>
    <phoneticPr fontId="5"/>
  </si>
  <si>
    <t>1ヶ月（単位）</t>
    <rPh sb="2" eb="3">
      <t>ゲツ</t>
    </rPh>
    <rPh sb="4" eb="6">
      <t>タンイ</t>
    </rPh>
    <phoneticPr fontId="5"/>
  </si>
  <si>
    <t>要支援1</t>
    <rPh sb="0" eb="1">
      <t>ヨウ</t>
    </rPh>
    <rPh sb="1" eb="3">
      <t>シエン</t>
    </rPh>
    <phoneticPr fontId="5"/>
  </si>
  <si>
    <t>要支援2</t>
    <rPh sb="0" eb="1">
      <t>ヨウ</t>
    </rPh>
    <rPh sb="1" eb="3">
      <t>シエン</t>
    </rPh>
    <phoneticPr fontId="5"/>
  </si>
  <si>
    <t>要介護1</t>
    <rPh sb="0" eb="1">
      <t>ヨウ</t>
    </rPh>
    <rPh sb="1" eb="3">
      <t>カイゴ</t>
    </rPh>
    <phoneticPr fontId="5"/>
  </si>
  <si>
    <t>要介護2</t>
    <rPh sb="0" eb="1">
      <t>ヨウ</t>
    </rPh>
    <rPh sb="1" eb="3">
      <t>カイゴ</t>
    </rPh>
    <phoneticPr fontId="5"/>
  </si>
  <si>
    <t>要介護3</t>
    <rPh sb="0" eb="1">
      <t>ヨウ</t>
    </rPh>
    <rPh sb="1" eb="3">
      <t>カイゴ</t>
    </rPh>
    <phoneticPr fontId="5"/>
  </si>
  <si>
    <t>要介護4</t>
    <rPh sb="0" eb="1">
      <t>ヨウ</t>
    </rPh>
    <rPh sb="1" eb="3">
      <t>カイゴ</t>
    </rPh>
    <phoneticPr fontId="5"/>
  </si>
  <si>
    <t>要介護5</t>
    <rPh sb="0" eb="1">
      <t>ヨウ</t>
    </rPh>
    <rPh sb="1" eb="3">
      <t>カイゴ</t>
    </rPh>
    <phoneticPr fontId="5"/>
  </si>
  <si>
    <t>昼食代</t>
    <phoneticPr fontId="5"/>
  </si>
  <si>
    <t>おやつ代</t>
    <phoneticPr fontId="5"/>
  </si>
  <si>
    <t>パット代</t>
    <phoneticPr fontId="5"/>
  </si>
  <si>
    <t>リハビリパンツ代</t>
    <phoneticPr fontId="5"/>
  </si>
  <si>
    <t>おむつ代</t>
    <phoneticPr fontId="5"/>
  </si>
  <si>
    <t>お泊りサービス</t>
    <phoneticPr fontId="5"/>
  </si>
  <si>
    <t>シーツ交換代</t>
    <phoneticPr fontId="5"/>
  </si>
  <si>
    <t>夕食代</t>
    <phoneticPr fontId="5"/>
  </si>
  <si>
    <t>朝食代</t>
    <phoneticPr fontId="5"/>
  </si>
  <si>
    <t>時間外利用料</t>
    <phoneticPr fontId="5"/>
  </si>
  <si>
    <t>洗濯代</t>
    <phoneticPr fontId="5"/>
  </si>
  <si>
    <t>通院サポート（最初の３時間）</t>
    <rPh sb="7" eb="9">
      <t>サイショ</t>
    </rPh>
    <rPh sb="11" eb="13">
      <t>ジカン</t>
    </rPh>
    <phoneticPr fontId="5"/>
  </si>
  <si>
    <t>通院サポート延長（１時間毎）</t>
    <rPh sb="10" eb="12">
      <t>ジカン</t>
    </rPh>
    <rPh sb="12" eb="13">
      <t>マイ</t>
    </rPh>
    <phoneticPr fontId="5"/>
  </si>
  <si>
    <t>保険外事業利用（要介護）</t>
    <phoneticPr fontId="5"/>
  </si>
  <si>
    <t>通所介護実費請求（要支援）</t>
    <phoneticPr fontId="5"/>
  </si>
  <si>
    <t>※おやつ提供無しの施設は入力しない</t>
    <rPh sb="4" eb="6">
      <t>テイキョウ</t>
    </rPh>
    <rPh sb="6" eb="7">
      <t>ナ</t>
    </rPh>
    <rPh sb="9" eb="11">
      <t>シセツ</t>
    </rPh>
    <rPh sb="12" eb="14">
      <t>ニュウリョク</t>
    </rPh>
    <phoneticPr fontId="8"/>
  </si>
  <si>
    <t>＜管理記入表（月次管理）＞</t>
    <rPh sb="1" eb="6">
      <t>カンリキニュウヒョウ</t>
    </rPh>
    <rPh sb="7" eb="9">
      <t>ゲツジ</t>
    </rPh>
    <rPh sb="9" eb="11">
      <t>カンリ</t>
    </rPh>
    <phoneticPr fontId="5"/>
  </si>
  <si>
    <t>■本資料　もくじ</t>
    <rPh sb="1" eb="4">
      <t>ホンシリョウ</t>
    </rPh>
    <phoneticPr fontId="8"/>
  </si>
  <si>
    <t>施設名</t>
    <rPh sb="0" eb="2">
      <t>シセツ</t>
    </rPh>
    <rPh sb="2" eb="3">
      <t>メイ</t>
    </rPh>
    <phoneticPr fontId="5"/>
  </si>
  <si>
    <t>樹楽</t>
    <rPh sb="0" eb="1">
      <t>キ</t>
    </rPh>
    <rPh sb="1" eb="2">
      <t>ラク</t>
    </rPh>
    <phoneticPr fontId="5"/>
  </si>
  <si>
    <t>地域単価</t>
    <phoneticPr fontId="5"/>
  </si>
  <si>
    <t>※項目をクリックすると、ページ内でジャンプします。</t>
    <rPh sb="1" eb="3">
      <t>コウモク</t>
    </rPh>
    <rPh sb="15" eb="16">
      <t>ナイ</t>
    </rPh>
    <phoneticPr fontId="8"/>
  </si>
  <si>
    <t>【営　業】　ケアマネジャー訪問管理</t>
    <rPh sb="1" eb="2">
      <t>エイ</t>
    </rPh>
    <rPh sb="3" eb="4">
      <t>ギョウ</t>
    </rPh>
    <rPh sb="13" eb="17">
      <t>ホウモンカンリ</t>
    </rPh>
    <phoneticPr fontId="8"/>
  </si>
  <si>
    <t>【契約後】　利用者管理</t>
    <rPh sb="1" eb="3">
      <t>ケイヤク</t>
    </rPh>
    <rPh sb="3" eb="4">
      <t>ゴ</t>
    </rPh>
    <rPh sb="6" eb="9">
      <t>リヨウシャ</t>
    </rPh>
    <rPh sb="9" eb="11">
      <t>カンリ</t>
    </rPh>
    <phoneticPr fontId="8"/>
  </si>
  <si>
    <t xml:space="preserve"> ※手動で入力してください。</t>
    <rPh sb="2" eb="4">
      <t>シュドウ</t>
    </rPh>
    <rPh sb="5" eb="7">
      <t>ニュウリョク</t>
    </rPh>
    <phoneticPr fontId="5"/>
  </si>
  <si>
    <t>要介護</t>
    <rPh sb="0" eb="1">
      <t>ヨウ</t>
    </rPh>
    <rPh sb="1" eb="3">
      <t>カイゴ</t>
    </rPh>
    <phoneticPr fontId="8"/>
  </si>
  <si>
    <t>要介護サービス提供体制強化加算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</si>
  <si>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（片道）</t>
    <phoneticPr fontId="8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</si>
  <si>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5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</si>
  <si>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phoneticPr fontId="5"/>
  </si>
  <si>
    <t>処遇改善加算Ⅰ</t>
  </si>
  <si>
    <t>処遇改善加算Ⅱ</t>
  </si>
  <si>
    <t>処遇改善加算Ⅲ</t>
  </si>
  <si>
    <t>処遇改善加算Ⅳ</t>
  </si>
  <si>
    <t>処遇改善加算Ⅴ(1)</t>
  </si>
  <si>
    <t>処遇改善加算Ⅴ(2)</t>
  </si>
  <si>
    <t>処遇改善加算Ⅴ(3)</t>
  </si>
  <si>
    <t>処遇改善加算Ⅴ(4)</t>
  </si>
  <si>
    <t>処遇改善加算Ⅴ(5)</t>
  </si>
  <si>
    <t>処遇改善加算Ⅴ(6)</t>
  </si>
  <si>
    <t>処遇改善加算Ⅴ(7)</t>
  </si>
  <si>
    <t>処遇改善加算Ⅴ(8)</t>
  </si>
  <si>
    <t>処遇改善加算Ⅴ(9)</t>
  </si>
  <si>
    <t>処遇改善加算Ⅴ(10)</t>
  </si>
  <si>
    <t>処遇改善加算Ⅴ(11)</t>
  </si>
  <si>
    <t>処遇改善加算Ⅴ(12)</t>
  </si>
  <si>
    <t>処遇改善加算Ⅴ(13)</t>
  </si>
  <si>
    <t>処遇改善加算Ⅴ(14)</t>
  </si>
  <si>
    <t>処遇改善見込額</t>
    <rPh sb="0" eb="4">
      <t>ショグウカイゼン</t>
    </rPh>
    <rPh sb="4" eb="7">
      <t>ミコミガク</t>
    </rPh>
    <phoneticPr fontId="5"/>
  </si>
  <si>
    <t>３％加算</t>
    <phoneticPr fontId="5"/>
  </si>
  <si>
    <t>しない</t>
  </si>
  <si>
    <t>施設 計
国保連負担額</t>
    <rPh sb="5" eb="7">
      <t>コクホ</t>
    </rPh>
    <rPh sb="7" eb="8">
      <t>レン</t>
    </rPh>
    <rPh sb="8" eb="10">
      <t>フタン</t>
    </rPh>
    <rPh sb="10" eb="11">
      <t>ガク</t>
    </rPh>
    <phoneticPr fontId="5"/>
  </si>
  <si>
    <t>施設 計
利用者様負担額</t>
    <rPh sb="5" eb="9">
      <t>リヨウシャサマ</t>
    </rPh>
    <rPh sb="9" eb="11">
      <t>フタン</t>
    </rPh>
    <rPh sb="11" eb="12">
      <t>ガク</t>
    </rPh>
    <phoneticPr fontId="5"/>
  </si>
  <si>
    <t>施設 計
単位数</t>
    <rPh sb="5" eb="8">
      <t>タンイスウ</t>
    </rPh>
    <phoneticPr fontId="5"/>
  </si>
  <si>
    <t>送迎減算（要支援/要介護共通）</t>
    <rPh sb="5" eb="8">
      <t>ヨウシエン</t>
    </rPh>
    <rPh sb="9" eb="10">
      <t>ヨウ</t>
    </rPh>
    <rPh sb="10" eb="12">
      <t>カイゴ</t>
    </rPh>
    <rPh sb="12" eb="14">
      <t>キョウツウ</t>
    </rPh>
    <phoneticPr fontId="5"/>
  </si>
  <si>
    <t>保険適用外</t>
    <phoneticPr fontId="5"/>
  </si>
  <si>
    <t>1H</t>
    <phoneticPr fontId="5"/>
  </si>
  <si>
    <t>－</t>
    <phoneticPr fontId="5"/>
  </si>
  <si>
    <t>その他 発生費用</t>
    <rPh sb="2" eb="3">
      <t>タ</t>
    </rPh>
    <rPh sb="4" eb="6">
      <t>ハッセイ</t>
    </rPh>
    <rPh sb="6" eb="8">
      <t>ヒヨウ</t>
    </rPh>
    <phoneticPr fontId="5"/>
  </si>
  <si>
    <t>処遇選択</t>
    <rPh sb="0" eb="2">
      <t>ショグウ</t>
    </rPh>
    <rPh sb="2" eb="4">
      <t>センタク</t>
    </rPh>
    <phoneticPr fontId="5"/>
  </si>
  <si>
    <t>太郎</t>
    <rPh sb="0" eb="2">
      <t>タロウ</t>
    </rPh>
    <phoneticPr fontId="5"/>
  </si>
  <si>
    <t>延長加算</t>
    <rPh sb="0" eb="2">
      <t>エンチョウ</t>
    </rPh>
    <rPh sb="2" eb="4">
      <t>カサン</t>
    </rPh>
    <phoneticPr fontId="13"/>
  </si>
  <si>
    <t>個別機能訓練加算(Ⅰ)</t>
    <rPh sb="0" eb="2">
      <t>コベツ</t>
    </rPh>
    <rPh sb="2" eb="4">
      <t>キノウ</t>
    </rPh>
    <rPh sb="4" eb="6">
      <t>クンレン</t>
    </rPh>
    <rPh sb="6" eb="8">
      <t>カサン</t>
    </rPh>
    <phoneticPr fontId="13"/>
  </si>
  <si>
    <t>個別機能訓練加算(Ⅱ)</t>
    <rPh sb="0" eb="2">
      <t>コベツ</t>
    </rPh>
    <rPh sb="2" eb="4">
      <t>キノウ</t>
    </rPh>
    <rPh sb="4" eb="6">
      <t>クンレン</t>
    </rPh>
    <rPh sb="6" eb="8">
      <t>カサン</t>
    </rPh>
    <phoneticPr fontId="13"/>
  </si>
  <si>
    <t>入浴加算（Ⅰ）</t>
    <rPh sb="0" eb="2">
      <t>ニュウヨク</t>
    </rPh>
    <rPh sb="2" eb="4">
      <t>カサン</t>
    </rPh>
    <phoneticPr fontId="13"/>
  </si>
  <si>
    <t>入浴加算（Ⅱ）</t>
    <rPh sb="0" eb="2">
      <t>ニュウヨク</t>
    </rPh>
    <rPh sb="2" eb="4">
      <t>カサン</t>
    </rPh>
    <phoneticPr fontId="13"/>
  </si>
  <si>
    <t>若年性認知利用者受入加算</t>
    <rPh sb="0" eb="3">
      <t>ジャクネンセイ</t>
    </rPh>
    <rPh sb="3" eb="5">
      <t>ニンチ</t>
    </rPh>
    <rPh sb="5" eb="8">
      <t>リヨウシャ</t>
    </rPh>
    <rPh sb="8" eb="10">
      <t>ウケイレ</t>
    </rPh>
    <rPh sb="10" eb="12">
      <t>カサン</t>
    </rPh>
    <phoneticPr fontId="13"/>
  </si>
  <si>
    <t>生活機能向上連携加算(Ⅰ)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3"/>
  </si>
  <si>
    <t>生活機能向上連携加算(Ⅱ)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3"/>
  </si>
  <si>
    <t>ADL維持等加算(Ⅰ)</t>
    <rPh sb="3" eb="5">
      <t>イジ</t>
    </rPh>
    <rPh sb="5" eb="6">
      <t>トウ</t>
    </rPh>
    <rPh sb="6" eb="8">
      <t>カサン</t>
    </rPh>
    <phoneticPr fontId="13"/>
  </si>
  <si>
    <t>ADL維持等加算(Ⅱ)</t>
    <rPh sb="3" eb="5">
      <t>イジ</t>
    </rPh>
    <rPh sb="5" eb="6">
      <t>トウ</t>
    </rPh>
    <rPh sb="6" eb="8">
      <t>カサン</t>
    </rPh>
    <phoneticPr fontId="13"/>
  </si>
  <si>
    <t>栄養アセスメント加算</t>
    <rPh sb="0" eb="2">
      <t>エイヨウ</t>
    </rPh>
    <rPh sb="8" eb="10">
      <t>カサン</t>
    </rPh>
    <phoneticPr fontId="13"/>
  </si>
  <si>
    <t>栄養改善加算</t>
    <rPh sb="0" eb="2">
      <t>エイヨウ</t>
    </rPh>
    <rPh sb="2" eb="4">
      <t>カイゼン</t>
    </rPh>
    <rPh sb="4" eb="6">
      <t>カサン</t>
    </rPh>
    <phoneticPr fontId="13"/>
  </si>
  <si>
    <t>口腔・栄養スクリーニング加算(Ⅰ)</t>
    <rPh sb="0" eb="2">
      <t>コウクウ</t>
    </rPh>
    <rPh sb="3" eb="5">
      <t>エイヨウ</t>
    </rPh>
    <rPh sb="12" eb="14">
      <t>カサン</t>
    </rPh>
    <phoneticPr fontId="13"/>
  </si>
  <si>
    <t>口腔・栄養スクリーニング加算(Ⅱ)</t>
    <rPh sb="0" eb="2">
      <t>コウクウ</t>
    </rPh>
    <rPh sb="3" eb="5">
      <t>エイヨウ</t>
    </rPh>
    <rPh sb="12" eb="14">
      <t>カサン</t>
    </rPh>
    <phoneticPr fontId="13"/>
  </si>
  <si>
    <t>口腔機能向上加算(Ⅰ)</t>
    <rPh sb="0" eb="4">
      <t>コウクウキノウ</t>
    </rPh>
    <rPh sb="4" eb="6">
      <t>コウジョウ</t>
    </rPh>
    <rPh sb="6" eb="8">
      <t>カサン</t>
    </rPh>
    <phoneticPr fontId="13"/>
  </si>
  <si>
    <t>口腔機能向上加算(Ⅱ)</t>
    <rPh sb="0" eb="4">
      <t>コウクウキノウ</t>
    </rPh>
    <rPh sb="4" eb="6">
      <t>コウジョウ</t>
    </rPh>
    <rPh sb="6" eb="8">
      <t>カサン</t>
    </rPh>
    <phoneticPr fontId="1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</si>
  <si>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3"/>
  </si>
  <si>
    <t>認知症通所介護感染症災害3％加算</t>
    <rPh sb="0" eb="3">
      <t>ニンチショウ</t>
    </rPh>
    <phoneticPr fontId="13"/>
  </si>
  <si>
    <t>10割負担</t>
  </si>
  <si>
    <t>要支援</t>
    <rPh sb="0" eb="3">
      <t>ヨウシエン</t>
    </rPh>
    <phoneticPr fontId="8"/>
  </si>
  <si>
    <t>要支援</t>
    <rPh sb="0" eb="3">
      <t>ヨウシエン</t>
    </rPh>
    <phoneticPr fontId="5"/>
  </si>
  <si>
    <t>予防認知症デイ(2～3)</t>
  </si>
  <si>
    <t>予防認知症デイ(3～4)</t>
  </si>
  <si>
    <t>予防認知症デイ(4～5)</t>
  </si>
  <si>
    <t>予防認知症デイ(5～6)</t>
  </si>
  <si>
    <t>予防認知症デイ(6～7)</t>
  </si>
  <si>
    <t>予防認知症デイ(7～8)</t>
  </si>
  <si>
    <t>予防認知症デイ(8～9)</t>
  </si>
  <si>
    <t/>
  </si>
  <si>
    <t>単位数合計</t>
    <rPh sb="0" eb="3">
      <t>タンイスウ</t>
    </rPh>
    <rPh sb="3" eb="5">
      <t>ゴウケイ</t>
    </rPh>
    <phoneticPr fontId="5"/>
  </si>
  <si>
    <t>国保連負担額</t>
    <rPh sb="0" eb="2">
      <t>コクホ</t>
    </rPh>
    <rPh sb="2" eb="3">
      <t>レン</t>
    </rPh>
    <rPh sb="3" eb="5">
      <t>フタン</t>
    </rPh>
    <rPh sb="5" eb="6">
      <t>ガク</t>
    </rPh>
    <phoneticPr fontId="5"/>
  </si>
  <si>
    <t>日</t>
  </si>
  <si>
    <t>火</t>
  </si>
  <si>
    <t>水</t>
  </si>
  <si>
    <t>木</t>
  </si>
  <si>
    <t>金</t>
  </si>
  <si>
    <t>土</t>
  </si>
  <si>
    <t>要支援デイ</t>
    <rPh sb="0" eb="3">
      <t>ヨウシエン</t>
    </rPh>
    <phoneticPr fontId="5"/>
  </si>
  <si>
    <t>0</t>
  </si>
  <si>
    <t>要支援日割</t>
    <rPh sb="0" eb="1">
      <t>ヨウ</t>
    </rPh>
    <rPh sb="1" eb="3">
      <t>シエン</t>
    </rPh>
    <rPh sb="3" eb="5">
      <t>ヒワ</t>
    </rPh>
    <phoneticPr fontId="5"/>
  </si>
  <si>
    <t>運動器加算</t>
    <rPh sb="0" eb="2">
      <t>ウンドウ</t>
    </rPh>
    <rPh sb="2" eb="3">
      <t>キ</t>
    </rPh>
    <rPh sb="3" eb="5">
      <t>カサン</t>
    </rPh>
    <phoneticPr fontId="5"/>
  </si>
  <si>
    <t>同一建物減算(要支援)</t>
    <rPh sb="0" eb="2">
      <t>ドウイツ</t>
    </rPh>
    <rPh sb="2" eb="4">
      <t>タテモノ</t>
    </rPh>
    <rPh sb="4" eb="6">
      <t>ゲンサン</t>
    </rPh>
    <rPh sb="7" eb="10">
      <t>ヨウシエン</t>
    </rPh>
    <phoneticPr fontId="5"/>
  </si>
  <si>
    <t>デイ(2～3)</t>
    <phoneticPr fontId="5"/>
  </si>
  <si>
    <t>デイ(3～4)</t>
    <phoneticPr fontId="5"/>
  </si>
  <si>
    <t>デイ(4～5)</t>
    <phoneticPr fontId="5"/>
  </si>
  <si>
    <t>デイ(5～6)</t>
    <phoneticPr fontId="5"/>
  </si>
  <si>
    <t>デイ(6～7)</t>
    <phoneticPr fontId="5"/>
  </si>
  <si>
    <t>デイ(7～8)</t>
    <phoneticPr fontId="5"/>
  </si>
  <si>
    <t>デイ(8～9)</t>
    <phoneticPr fontId="5"/>
  </si>
  <si>
    <t>延長加算</t>
  </si>
  <si>
    <t>個別機能訓練加算Ⅰ</t>
  </si>
  <si>
    <t>個別機能訓練加算Ⅱ</t>
  </si>
  <si>
    <t>入浴加算</t>
  </si>
  <si>
    <t>認知症対応加算</t>
  </si>
  <si>
    <t>送迎減算（片道）</t>
  </si>
  <si>
    <t>中重度ケア体制加算</t>
  </si>
  <si>
    <t>生活機能向上連携加算１</t>
  </si>
  <si>
    <t>生活機能向上連携加算２</t>
  </si>
  <si>
    <t>ADL維持等加算Ⅰ</t>
  </si>
  <si>
    <t>ADL維持等加算Ⅱ</t>
  </si>
  <si>
    <t>栄養スクリーニング加算</t>
  </si>
  <si>
    <t>栄養改善加算</t>
  </si>
  <si>
    <t>要支援</t>
    <rPh sb="0" eb="1">
      <t>ヨウ</t>
    </rPh>
    <rPh sb="1" eb="3">
      <t>シエン</t>
    </rPh>
    <phoneticPr fontId="5"/>
  </si>
  <si>
    <t>昼食代</t>
  </si>
  <si>
    <t>おやつ代</t>
  </si>
  <si>
    <t>パット代</t>
  </si>
  <si>
    <t>要介護</t>
    <rPh sb="0" eb="3">
      <t>ヨウカイゴ</t>
    </rPh>
    <phoneticPr fontId="5"/>
  </si>
  <si>
    <t>リハビリパンツ代</t>
  </si>
  <si>
    <t>おむつ代</t>
  </si>
  <si>
    <t>お泊りサービス</t>
  </si>
  <si>
    <t>シーツ交換代</t>
  </si>
  <si>
    <t>夕食代</t>
  </si>
  <si>
    <t>朝食代</t>
  </si>
  <si>
    <t>時間外利用料</t>
  </si>
  <si>
    <t>洗濯代</t>
  </si>
  <si>
    <t>通院サポート</t>
  </si>
  <si>
    <t>保険外事業利用（要介護）</t>
  </si>
  <si>
    <t>通所介護実費請求（要支援）</t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</si>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</sst>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176" formatCode="d"/>
    <numFmt numFmtId="177" formatCode="aaa"/>
    <numFmt numFmtId="178" formatCode="0.0%"/>
    <numFmt numFmtId="180" formatCode="0_);[Red]\(0\)"/>
    <numFmt numFmtId="181" formatCode="#,##0&quot;円&quot;"/>
    <numFmt numFmtId="182" formatCode="#,##0&quot;単位&quot;"/>
    <numFmt numFmtId="183" formatCode="0.00_ "/>
    <numFmt numFmtId="184" formatCode="0.0_ "/>
    <numFmt numFmtId="185" formatCode="#,##0&quot; 円&quot;"/>
    <numFmt numFmtId="186" formatCode="General&quot;単&quot;&quot;位&quot;"/>
    <numFmt numFmtId="188" formatCode="0_ &quot;円&quot;"/>
    <numFmt numFmtId="189" formatCode="0;\-0;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SｺﾞｼｯｸE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rgb="FF0070C0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40484F"/>
      <name val="ＭＳ Ｐゴシック"/>
      <family val="3"/>
      <charset val="128"/>
    </font>
    <font>
      <sz val="14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6"/>
      <color theme="0"/>
      <name val="HGSｺﾞｼｯｸE"/>
      <family val="3"/>
      <charset val="128"/>
    </font>
    <font>
      <sz val="24"/>
      <color theme="1"/>
      <name val="HGSｺﾞｼｯｸE"/>
      <family val="3"/>
      <charset val="128"/>
    </font>
    <font>
      <sz val="11"/>
      <color theme="0"/>
      <name val="HGPｺﾞｼｯｸE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2"/>
      <color theme="10"/>
      <name val="HGSｺﾞｼｯｸE"/>
      <family val="3"/>
      <charset val="128"/>
    </font>
    <font>
      <sz val="11"/>
      <color theme="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  <xf numFmtId="0" fontId="3" fillId="0" borderId="0"/>
    <xf numFmtId="0" fontId="6" fillId="0" borderId="0"/>
    <xf numFmtId="0" fontId="10" fillId="0" borderId="0" applyNumberForma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7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3" fontId="12" fillId="0" borderId="0" xfId="7" applyNumberFormat="1">
      <alignment vertical="center"/>
    </xf>
    <xf numFmtId="0" fontId="12" fillId="0" borderId="0" xfId="7">
      <alignment vertical="center"/>
    </xf>
    <xf numFmtId="0" fontId="3" fillId="0" borderId="0" xfId="7" applyFont="1" applyAlignment="1">
      <alignment vertical="center" wrapText="1" shrinkToFit="1"/>
    </xf>
    <xf numFmtId="0" fontId="3" fillId="0" borderId="0" xfId="7" applyFont="1" applyAlignment="1">
      <alignment horizontal="center" vertical="center" shrinkToFit="1"/>
    </xf>
    <xf numFmtId="0" fontId="12" fillId="0" borderId="0" xfId="7" applyAlignment="1">
      <alignment horizontal="center" vertical="center" shrinkToFit="1"/>
    </xf>
    <xf numFmtId="0" fontId="12" fillId="0" borderId="23" xfId="7" applyBorder="1" applyAlignment="1">
      <alignment vertical="center" shrinkToFit="1"/>
    </xf>
    <xf numFmtId="0" fontId="12" fillId="0" borderId="1" xfId="7" applyBorder="1" applyAlignment="1" applyProtection="1">
      <alignment vertical="center" shrinkToFit="1"/>
      <protection locked="0"/>
    </xf>
    <xf numFmtId="0" fontId="12" fillId="0" borderId="1" xfId="7" applyBorder="1" applyAlignment="1">
      <alignment vertical="center" shrinkToFit="1"/>
    </xf>
    <xf numFmtId="3" fontId="12" fillId="4" borderId="1" xfId="7" applyNumberFormat="1" applyFill="1" applyBorder="1" applyAlignment="1">
      <alignment horizontal="right" vertical="center" shrinkToFit="1"/>
    </xf>
    <xf numFmtId="3" fontId="12" fillId="4" borderId="1" xfId="7" applyNumberFormat="1" applyFill="1" applyBorder="1" applyAlignment="1">
      <alignment horizontal="right" vertical="center"/>
    </xf>
    <xf numFmtId="3" fontId="12" fillId="0" borderId="1" xfId="7" applyNumberFormat="1" applyBorder="1">
      <alignment vertical="center"/>
    </xf>
    <xf numFmtId="0" fontId="12" fillId="0" borderId="0" xfId="7" applyAlignment="1">
      <alignment vertical="center" wrapText="1"/>
    </xf>
    <xf numFmtId="0" fontId="12" fillId="0" borderId="0" xfId="7" applyAlignment="1">
      <alignment vertical="center" shrinkToFit="1"/>
    </xf>
    <xf numFmtId="0" fontId="16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6" fillId="4" borderId="1" xfId="0" applyFont="1" applyFill="1" applyBorder="1" applyAlignment="1">
      <alignment horizontal="center" vertical="center" shrinkToFit="1"/>
    </xf>
    <xf numFmtId="181" fontId="27" fillId="0" borderId="1" xfId="0" applyNumberFormat="1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shrinkToFit="1"/>
    </xf>
    <xf numFmtId="181" fontId="29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12" fillId="0" borderId="19" xfId="7" applyBorder="1">
      <alignment vertical="center"/>
    </xf>
    <xf numFmtId="0" fontId="19" fillId="8" borderId="0" xfId="7" applyFont="1" applyFill="1">
      <alignment vertical="center"/>
    </xf>
    <xf numFmtId="0" fontId="12" fillId="0" borderId="0" xfId="7" applyAlignment="1">
      <alignment horizontal="center" vertical="center"/>
    </xf>
    <xf numFmtId="0" fontId="33" fillId="0" borderId="0" xfId="7" applyFont="1">
      <alignment vertical="center"/>
    </xf>
    <xf numFmtId="0" fontId="21" fillId="0" borderId="1" xfId="7" applyFont="1" applyBorder="1" applyAlignment="1">
      <alignment horizontal="center" vertical="center" shrinkToFit="1"/>
    </xf>
    <xf numFmtId="184" fontId="12" fillId="0" borderId="0" xfId="7" applyNumberFormat="1" applyAlignment="1">
      <alignment horizontal="center" vertical="center"/>
    </xf>
    <xf numFmtId="184" fontId="33" fillId="0" borderId="0" xfId="7" applyNumberFormat="1" applyFont="1">
      <alignment vertical="center"/>
    </xf>
    <xf numFmtId="0" fontId="22" fillId="6" borderId="0" xfId="7" applyFont="1" applyFill="1">
      <alignment vertical="center"/>
    </xf>
    <xf numFmtId="184" fontId="22" fillId="6" borderId="0" xfId="7" applyNumberFormat="1" applyFont="1" applyFill="1" applyAlignment="1">
      <alignment horizontal="center" vertical="center"/>
    </xf>
    <xf numFmtId="184" fontId="22" fillId="6" borderId="0" xfId="7" applyNumberFormat="1" applyFont="1" applyFill="1">
      <alignment vertical="center"/>
    </xf>
    <xf numFmtId="0" fontId="22" fillId="0" borderId="0" xfId="7" applyFont="1" applyAlignment="1">
      <alignment horizontal="center" vertical="center"/>
    </xf>
    <xf numFmtId="0" fontId="34" fillId="0" borderId="0" xfId="7" applyFont="1">
      <alignment vertical="center"/>
    </xf>
    <xf numFmtId="0" fontId="24" fillId="0" borderId="0" xfId="7" applyFont="1">
      <alignment vertical="center"/>
    </xf>
    <xf numFmtId="0" fontId="24" fillId="0" borderId="51" xfId="7" applyFont="1" applyBorder="1">
      <alignment vertical="center"/>
    </xf>
    <xf numFmtId="184" fontId="12" fillId="0" borderId="19" xfId="7" applyNumberFormat="1" applyBorder="1" applyAlignment="1">
      <alignment horizontal="center" vertical="center"/>
    </xf>
    <xf numFmtId="184" fontId="33" fillId="0" borderId="19" xfId="7" applyNumberFormat="1" applyFont="1" applyBorder="1">
      <alignment vertical="center"/>
    </xf>
    <xf numFmtId="0" fontId="33" fillId="0" borderId="19" xfId="7" applyFont="1" applyBorder="1">
      <alignment vertical="center"/>
    </xf>
    <xf numFmtId="178" fontId="12" fillId="0" borderId="0" xfId="7" applyNumberFormat="1">
      <alignment vertical="center"/>
    </xf>
    <xf numFmtId="184" fontId="12" fillId="0" borderId="0" xfId="7" applyNumberFormat="1">
      <alignment vertical="center"/>
    </xf>
    <xf numFmtId="186" fontId="12" fillId="0" borderId="0" xfId="7" applyNumberFormat="1" applyAlignment="1">
      <alignment horizontal="center" vertical="center"/>
    </xf>
    <xf numFmtId="176" fontId="12" fillId="0" borderId="37" xfId="7" applyNumberFormat="1" applyBorder="1" applyAlignment="1">
      <alignment vertical="center" shrinkToFit="1"/>
    </xf>
    <xf numFmtId="176" fontId="12" fillId="0" borderId="7" xfId="7" applyNumberFormat="1" applyBorder="1" applyAlignment="1">
      <alignment vertical="center" shrinkToFit="1"/>
    </xf>
    <xf numFmtId="176" fontId="4" fillId="0" borderId="7" xfId="7" applyNumberFormat="1" applyFont="1" applyBorder="1" applyAlignment="1">
      <alignment horizontal="center" vertical="center" shrinkToFit="1"/>
    </xf>
    <xf numFmtId="0" fontId="12" fillId="0" borderId="19" xfId="7" applyBorder="1" applyAlignment="1">
      <alignment vertical="center" shrinkToFit="1"/>
    </xf>
    <xf numFmtId="0" fontId="12" fillId="0" borderId="12" xfId="7" applyBorder="1" applyAlignment="1">
      <alignment vertical="center" shrinkToFit="1"/>
    </xf>
    <xf numFmtId="0" fontId="12" fillId="0" borderId="4" xfId="7" applyBorder="1" applyAlignment="1">
      <alignment vertical="center" shrinkToFit="1"/>
    </xf>
    <xf numFmtId="177" fontId="4" fillId="0" borderId="4" xfId="7" applyNumberFormat="1" applyFont="1" applyBorder="1" applyAlignment="1">
      <alignment horizontal="center" vertical="center" shrinkToFit="1"/>
    </xf>
    <xf numFmtId="3" fontId="13" fillId="0" borderId="12" xfId="7" applyNumberFormat="1" applyFont="1" applyBorder="1" applyAlignment="1">
      <alignment vertical="center" shrinkToFit="1"/>
    </xf>
    <xf numFmtId="3" fontId="13" fillId="0" borderId="4" xfId="7" applyNumberFormat="1" applyFont="1" applyBorder="1" applyAlignment="1">
      <alignment vertical="center" shrinkToFit="1"/>
    </xf>
    <xf numFmtId="3" fontId="13" fillId="0" borderId="13" xfId="7" applyNumberFormat="1" applyFont="1" applyBorder="1" applyAlignment="1">
      <alignment vertical="center" shrinkToFit="1"/>
    </xf>
    <xf numFmtId="0" fontId="12" fillId="3" borderId="30" xfId="7" applyFill="1" applyBorder="1" applyAlignment="1">
      <alignment horizontal="center" vertical="center" shrinkToFit="1"/>
    </xf>
    <xf numFmtId="3" fontId="12" fillId="3" borderId="20" xfId="7" applyNumberFormat="1" applyFill="1" applyBorder="1" applyAlignment="1">
      <alignment horizontal="right" vertical="center"/>
    </xf>
    <xf numFmtId="3" fontId="12" fillId="3" borderId="7" xfId="7" applyNumberFormat="1" applyFill="1" applyBorder="1" applyAlignment="1">
      <alignment horizontal="right" vertical="center"/>
    </xf>
    <xf numFmtId="3" fontId="12" fillId="3" borderId="18" xfId="7" applyNumberFormat="1" applyFill="1" applyBorder="1" applyAlignment="1">
      <alignment horizontal="right" vertical="center"/>
    </xf>
    <xf numFmtId="3" fontId="35" fillId="0" borderId="0" xfId="7" applyNumberFormat="1" applyFont="1">
      <alignment vertical="center"/>
    </xf>
    <xf numFmtId="0" fontId="21" fillId="0" borderId="23" xfId="7" applyFont="1" applyBorder="1" applyAlignment="1">
      <alignment horizontal="center" vertical="center" shrinkToFit="1"/>
    </xf>
    <xf numFmtId="3" fontId="12" fillId="4" borderId="23" xfId="7" applyNumberFormat="1" applyFill="1" applyBorder="1" applyAlignment="1">
      <alignment horizontal="right" vertical="center" shrinkToFit="1"/>
    </xf>
    <xf numFmtId="0" fontId="36" fillId="4" borderId="1" xfId="7" applyFont="1" applyFill="1" applyBorder="1" applyAlignment="1">
      <alignment horizontal="center" vertical="center" shrinkToFit="1"/>
    </xf>
    <xf numFmtId="189" fontId="21" fillId="4" borderId="63" xfId="7" applyNumberFormat="1" applyFont="1" applyFill="1" applyBorder="1" applyAlignment="1">
      <alignment horizontal="center" vertical="center" shrinkToFit="1"/>
    </xf>
    <xf numFmtId="0" fontId="22" fillId="0" borderId="28" xfId="7" applyFont="1" applyBorder="1">
      <alignment vertical="center"/>
    </xf>
    <xf numFmtId="0" fontId="36" fillId="4" borderId="6" xfId="7" applyFont="1" applyFill="1" applyBorder="1" applyAlignment="1">
      <alignment horizontal="center" vertical="center" shrinkToFit="1"/>
    </xf>
    <xf numFmtId="188" fontId="36" fillId="0" borderId="1" xfId="7" applyNumberFormat="1" applyFont="1" applyBorder="1" applyAlignment="1">
      <alignment horizontal="center" vertical="center" shrinkToFit="1"/>
    </xf>
    <xf numFmtId="3" fontId="12" fillId="0" borderId="23" xfId="7" applyNumberFormat="1" applyBorder="1" applyAlignment="1">
      <alignment horizontal="right" vertical="center"/>
    </xf>
    <xf numFmtId="3" fontId="12" fillId="0" borderId="23" xfId="7" applyNumberFormat="1" applyBorder="1">
      <alignment vertical="center"/>
    </xf>
    <xf numFmtId="0" fontId="12" fillId="0" borderId="23" xfId="7" applyBorder="1">
      <alignment vertical="center"/>
    </xf>
    <xf numFmtId="3" fontId="12" fillId="0" borderId="24" xfId="7" applyNumberFormat="1" applyBorder="1">
      <alignment vertical="center"/>
    </xf>
    <xf numFmtId="3" fontId="12" fillId="0" borderId="3" xfId="7" applyNumberFormat="1" applyBorder="1">
      <alignment vertical="center"/>
    </xf>
    <xf numFmtId="188" fontId="21" fillId="0" borderId="1" xfId="7" applyNumberFormat="1" applyFont="1" applyBorder="1" applyAlignment="1">
      <alignment horizontal="center" vertical="center" shrinkToFit="1"/>
    </xf>
    <xf numFmtId="188" fontId="21" fillId="0" borderId="6" xfId="7" applyNumberFormat="1" applyFont="1" applyBorder="1" applyAlignment="1">
      <alignment vertical="center" shrinkToFit="1"/>
    </xf>
    <xf numFmtId="188" fontId="21" fillId="0" borderId="32" xfId="7" applyNumberFormat="1" applyFont="1" applyBorder="1" applyAlignment="1">
      <alignment vertical="center" shrinkToFit="1"/>
    </xf>
    <xf numFmtId="3" fontId="12" fillId="0" borderId="4" xfId="7" applyNumberFormat="1" applyBorder="1" applyAlignment="1">
      <alignment horizontal="right" vertical="center"/>
    </xf>
    <xf numFmtId="3" fontId="12" fillId="0" borderId="4" xfId="7" applyNumberFormat="1" applyBorder="1">
      <alignment vertical="center"/>
    </xf>
    <xf numFmtId="3" fontId="12" fillId="0" borderId="13" xfId="7" applyNumberFormat="1" applyBorder="1">
      <alignment vertical="center"/>
    </xf>
    <xf numFmtId="0" fontId="12" fillId="4" borderId="19" xfId="7" applyFill="1" applyBorder="1">
      <alignment vertical="center"/>
    </xf>
    <xf numFmtId="0" fontId="13" fillId="0" borderId="19" xfId="7" applyFont="1" applyBorder="1" applyAlignment="1">
      <alignment vertical="center" shrinkToFit="1"/>
    </xf>
    <xf numFmtId="3" fontId="12" fillId="0" borderId="19" xfId="7" applyNumberFormat="1" applyBorder="1">
      <alignment vertical="center"/>
    </xf>
    <xf numFmtId="3" fontId="12" fillId="0" borderId="34" xfId="7" applyNumberFormat="1" applyBorder="1">
      <alignment vertical="center"/>
    </xf>
    <xf numFmtId="0" fontId="22" fillId="0" borderId="0" xfId="7" applyFont="1">
      <alignment vertical="center"/>
    </xf>
    <xf numFmtId="0" fontId="23" fillId="0" borderId="0" xfId="7" applyFont="1">
      <alignment vertical="center"/>
    </xf>
    <xf numFmtId="0" fontId="23" fillId="0" borderId="0" xfId="7" applyFont="1" applyAlignment="1">
      <alignment horizontal="center" vertical="center"/>
    </xf>
    <xf numFmtId="0" fontId="23" fillId="0" borderId="19" xfId="7" applyFont="1" applyBorder="1">
      <alignment vertical="center"/>
    </xf>
    <xf numFmtId="0" fontId="12" fillId="0" borderId="28" xfId="7" applyBorder="1">
      <alignment vertical="center"/>
    </xf>
    <xf numFmtId="0" fontId="35" fillId="0" borderId="0" xfId="7" applyFont="1">
      <alignment vertical="center"/>
    </xf>
    <xf numFmtId="0" fontId="3" fillId="0" borderId="6" xfId="7" applyFont="1" applyBorder="1">
      <alignment vertical="center"/>
    </xf>
    <xf numFmtId="0" fontId="3" fillId="0" borderId="66" xfId="7" applyFont="1" applyBorder="1">
      <alignment vertical="center"/>
    </xf>
    <xf numFmtId="0" fontId="12" fillId="0" borderId="23" xfId="7" applyBorder="1" applyAlignment="1" applyProtection="1">
      <alignment vertical="center" shrinkToFit="1"/>
      <protection locked="0"/>
    </xf>
    <xf numFmtId="0" fontId="12" fillId="0" borderId="4" xfId="7" applyBorder="1" applyAlignment="1" applyProtection="1">
      <alignment vertical="center" shrinkToFit="1"/>
      <protection locked="0"/>
    </xf>
    <xf numFmtId="0" fontId="35" fillId="6" borderId="0" xfId="7" applyFont="1" applyFill="1">
      <alignment vertical="center"/>
    </xf>
    <xf numFmtId="2" fontId="35" fillId="0" borderId="0" xfId="8" applyNumberFormat="1" applyFont="1" applyProtection="1">
      <alignment vertical="center"/>
    </xf>
    <xf numFmtId="9" fontId="35" fillId="0" borderId="0" xfId="7" applyNumberFormat="1" applyFont="1">
      <alignment vertical="center"/>
    </xf>
    <xf numFmtId="0" fontId="35" fillId="0" borderId="19" xfId="7" applyFont="1" applyBorder="1">
      <alignment vertical="center"/>
    </xf>
    <xf numFmtId="0" fontId="35" fillId="0" borderId="0" xfId="7" applyFont="1" applyAlignment="1">
      <alignment horizontal="center" vertical="center"/>
    </xf>
    <xf numFmtId="2" fontId="35" fillId="7" borderId="0" xfId="7" applyNumberFormat="1" applyFont="1" applyFill="1" applyAlignment="1">
      <alignment horizontal="center" vertical="center"/>
    </xf>
    <xf numFmtId="1" fontId="35" fillId="7" borderId="0" xfId="7" applyNumberFormat="1" applyFont="1" applyFill="1" applyAlignment="1">
      <alignment horizontal="center" vertical="center"/>
    </xf>
    <xf numFmtId="176" fontId="12" fillId="0" borderId="69" xfId="7" applyNumberFormat="1" applyBorder="1" applyAlignment="1">
      <alignment vertical="center" shrinkToFit="1"/>
    </xf>
    <xf numFmtId="176" fontId="12" fillId="11" borderId="69" xfId="7" applyNumberFormat="1" applyFill="1" applyBorder="1" applyAlignment="1">
      <alignment vertical="center" shrinkToFit="1"/>
    </xf>
    <xf numFmtId="176" fontId="4" fillId="0" borderId="70" xfId="7" applyNumberFormat="1" applyFont="1" applyBorder="1" applyAlignment="1">
      <alignment horizontal="center" vertical="center" shrinkToFit="1"/>
    </xf>
    <xf numFmtId="0" fontId="12" fillId="0" borderId="2" xfId="7" applyBorder="1" applyAlignment="1">
      <alignment vertical="center" shrinkToFit="1"/>
    </xf>
    <xf numFmtId="3" fontId="12" fillId="0" borderId="10" xfId="7" applyNumberFormat="1" applyBorder="1" applyAlignment="1">
      <alignment vertical="center" shrinkToFit="1"/>
    </xf>
    <xf numFmtId="3" fontId="12" fillId="0" borderId="69" xfId="7" applyNumberFormat="1" applyBorder="1" applyAlignment="1">
      <alignment vertical="center" shrinkToFit="1"/>
    </xf>
    <xf numFmtId="3" fontId="12" fillId="0" borderId="70" xfId="7" applyNumberFormat="1" applyBorder="1" applyAlignment="1">
      <alignment vertical="center" shrinkToFit="1"/>
    </xf>
    <xf numFmtId="0" fontId="12" fillId="0" borderId="8" xfId="7" applyBorder="1" applyAlignment="1">
      <alignment horizontal="center" vertical="center" wrapText="1" shrinkToFit="1"/>
    </xf>
    <xf numFmtId="0" fontId="12" fillId="0" borderId="29" xfId="7" applyBorder="1" applyAlignment="1">
      <alignment vertical="center" wrapText="1"/>
    </xf>
    <xf numFmtId="0" fontId="12" fillId="0" borderId="29" xfId="7" applyBorder="1">
      <alignment vertical="center"/>
    </xf>
    <xf numFmtId="0" fontId="12" fillId="0" borderId="26" xfId="7" applyBorder="1">
      <alignment vertical="center"/>
    </xf>
    <xf numFmtId="0" fontId="12" fillId="0" borderId="16" xfId="7" applyBorder="1" applyAlignment="1">
      <alignment vertical="center" shrinkToFit="1"/>
    </xf>
    <xf numFmtId="0" fontId="12" fillId="11" borderId="16" xfId="7" applyFill="1" applyBorder="1" applyAlignment="1">
      <alignment vertical="center" shrinkToFit="1"/>
    </xf>
    <xf numFmtId="177" fontId="4" fillId="0" borderId="27" xfId="7" applyNumberFormat="1" applyFont="1" applyBorder="1" applyAlignment="1">
      <alignment horizontal="center" vertical="center" shrinkToFit="1"/>
    </xf>
    <xf numFmtId="0" fontId="12" fillId="0" borderId="71" xfId="7" applyBorder="1" applyAlignment="1">
      <alignment vertical="center" shrinkToFit="1"/>
    </xf>
    <xf numFmtId="3" fontId="13" fillId="0" borderId="15" xfId="7" applyNumberFormat="1" applyFont="1" applyBorder="1" applyAlignment="1">
      <alignment vertical="center" shrinkToFit="1"/>
    </xf>
    <xf numFmtId="3" fontId="13" fillId="0" borderId="16" xfId="7" applyNumberFormat="1" applyFont="1" applyBorder="1" applyAlignment="1">
      <alignment vertical="center" shrinkToFit="1"/>
    </xf>
    <xf numFmtId="3" fontId="13" fillId="0" borderId="27" xfId="7" applyNumberFormat="1" applyFont="1" applyBorder="1" applyAlignment="1">
      <alignment vertical="center" shrinkToFit="1"/>
    </xf>
    <xf numFmtId="0" fontId="12" fillId="3" borderId="16" xfId="7" applyFill="1" applyBorder="1" applyAlignment="1">
      <alignment vertical="center" shrinkToFit="1"/>
    </xf>
    <xf numFmtId="0" fontId="12" fillId="3" borderId="27" xfId="7" applyFill="1" applyBorder="1" applyAlignment="1" applyProtection="1">
      <alignment vertical="center" shrinkToFit="1"/>
      <protection locked="0"/>
    </xf>
    <xf numFmtId="0" fontId="12" fillId="3" borderId="71" xfId="7" applyFill="1" applyBorder="1" applyAlignment="1">
      <alignment vertical="center" shrinkToFit="1"/>
    </xf>
    <xf numFmtId="3" fontId="12" fillId="3" borderId="15" xfId="7" applyNumberFormat="1" applyFill="1" applyBorder="1" applyAlignment="1">
      <alignment horizontal="right" vertical="center"/>
    </xf>
    <xf numFmtId="3" fontId="12" fillId="3" borderId="69" xfId="7" applyNumberFormat="1" applyFill="1" applyBorder="1" applyAlignment="1">
      <alignment horizontal="right" vertical="center"/>
    </xf>
    <xf numFmtId="3" fontId="12" fillId="3" borderId="70" xfId="7" applyNumberFormat="1" applyFill="1" applyBorder="1" applyAlignment="1">
      <alignment horizontal="right" vertical="center"/>
    </xf>
    <xf numFmtId="0" fontId="12" fillId="11" borderId="1" xfId="7" applyFill="1" applyBorder="1" applyAlignment="1" applyProtection="1">
      <alignment vertical="center" shrinkToFit="1"/>
      <protection locked="0"/>
    </xf>
    <xf numFmtId="3" fontId="12" fillId="2" borderId="1" xfId="7" applyNumberFormat="1" applyFill="1" applyBorder="1" applyAlignment="1">
      <alignment horizontal="right" vertical="center" shrinkToFit="1"/>
    </xf>
    <xf numFmtId="0" fontId="12" fillId="11" borderId="23" xfId="7" applyFill="1" applyBorder="1" applyAlignment="1">
      <alignment vertical="center" shrinkToFit="1"/>
    </xf>
    <xf numFmtId="0" fontId="12" fillId="11" borderId="1" xfId="7" applyFill="1" applyBorder="1" applyAlignment="1">
      <alignment vertical="center" shrinkToFit="1"/>
    </xf>
    <xf numFmtId="0" fontId="12" fillId="0" borderId="1" xfId="7" applyBorder="1">
      <alignment vertical="center"/>
    </xf>
    <xf numFmtId="3" fontId="12" fillId="0" borderId="1" xfId="7" applyNumberFormat="1" applyBorder="1" applyAlignment="1">
      <alignment horizontal="right" vertical="center"/>
    </xf>
    <xf numFmtId="3" fontId="12" fillId="0" borderId="1" xfId="7" applyNumberFormat="1" applyBorder="1" applyProtection="1">
      <alignment vertical="center"/>
      <protection locked="0"/>
    </xf>
    <xf numFmtId="0" fontId="13" fillId="0" borderId="73" xfId="7" applyFont="1" applyBorder="1" applyAlignment="1">
      <alignment vertical="center" shrinkToFit="1"/>
    </xf>
    <xf numFmtId="3" fontId="12" fillId="0" borderId="44" xfId="7" applyNumberFormat="1" applyBorder="1">
      <alignment vertical="center"/>
    </xf>
    <xf numFmtId="3" fontId="12" fillId="0" borderId="33" xfId="7" applyNumberFormat="1" applyBorder="1">
      <alignment vertical="center"/>
    </xf>
    <xf numFmtId="3" fontId="12" fillId="0" borderId="43" xfId="7" applyNumberFormat="1" applyBorder="1">
      <alignment vertical="center"/>
    </xf>
    <xf numFmtId="0" fontId="18" fillId="0" borderId="29" xfId="4" applyFont="1" applyBorder="1" applyAlignment="1">
      <alignment horizontal="left" vertical="center" indent="1" shrinkToFit="1"/>
    </xf>
    <xf numFmtId="0" fontId="18" fillId="0" borderId="9" xfId="4" applyFont="1" applyBorder="1" applyAlignment="1">
      <alignment horizontal="left" vertical="center" indent="1" shrinkToFit="1"/>
    </xf>
    <xf numFmtId="0" fontId="18" fillId="0" borderId="48" xfId="4" applyFont="1" applyBorder="1" applyAlignment="1">
      <alignment horizontal="left" vertical="center" indent="1" shrinkToFit="1"/>
    </xf>
    <xf numFmtId="0" fontId="18" fillId="0" borderId="57" xfId="4" applyFont="1" applyBorder="1" applyAlignment="1">
      <alignment horizontal="left" vertical="center" indent="1" shrinkToFit="1"/>
    </xf>
    <xf numFmtId="0" fontId="17" fillId="5" borderId="15" xfId="4" applyFont="1" applyFill="1" applyBorder="1" applyAlignment="1">
      <alignment horizontal="center" vertical="center"/>
    </xf>
    <xf numFmtId="0" fontId="17" fillId="5" borderId="22" xfId="4" applyFont="1" applyFill="1" applyBorder="1" applyAlignment="1">
      <alignment horizontal="center" vertical="center"/>
    </xf>
    <xf numFmtId="0" fontId="15" fillId="0" borderId="25" xfId="4" applyFont="1" applyBorder="1" applyAlignment="1">
      <alignment horizontal="right" vertical="center"/>
    </xf>
    <xf numFmtId="0" fontId="15" fillId="0" borderId="49" xfId="4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 indent="4"/>
    </xf>
    <xf numFmtId="0" fontId="32" fillId="9" borderId="1" xfId="9" applyFont="1" applyFill="1" applyBorder="1" applyAlignment="1">
      <alignment horizontal="left" vertical="center" indent="2"/>
    </xf>
    <xf numFmtId="0" fontId="15" fillId="0" borderId="55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8" fillId="0" borderId="19" xfId="4" applyFont="1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15" fillId="0" borderId="19" xfId="4" applyFont="1" applyBorder="1" applyAlignment="1">
      <alignment horizontal="left" vertical="center"/>
    </xf>
    <xf numFmtId="0" fontId="15" fillId="0" borderId="47" xfId="4" applyFont="1" applyBorder="1" applyAlignment="1">
      <alignment horizontal="right" vertical="center"/>
    </xf>
    <xf numFmtId="0" fontId="15" fillId="0" borderId="56" xfId="4" applyFont="1" applyBorder="1" applyAlignment="1">
      <alignment horizontal="right" vertical="center"/>
    </xf>
    <xf numFmtId="0" fontId="17" fillId="5" borderId="58" xfId="4" applyFont="1" applyFill="1" applyBorder="1" applyAlignment="1">
      <alignment horizontal="center" vertical="center"/>
    </xf>
    <xf numFmtId="0" fontId="17" fillId="5" borderId="44" xfId="4" applyFont="1" applyFill="1" applyBorder="1" applyAlignment="1">
      <alignment horizontal="center" vertical="center"/>
    </xf>
    <xf numFmtId="0" fontId="12" fillId="4" borderId="1" xfId="7" applyFill="1" applyBorder="1" applyAlignment="1">
      <alignment horizontal="center" vertical="center"/>
    </xf>
    <xf numFmtId="0" fontId="20" fillId="0" borderId="48" xfId="7" applyFont="1" applyBorder="1" applyAlignment="1">
      <alignment horizontal="left" vertical="center"/>
    </xf>
    <xf numFmtId="0" fontId="12" fillId="0" borderId="0" xfId="7" applyAlignment="1">
      <alignment horizontal="center" vertical="center"/>
    </xf>
    <xf numFmtId="183" fontId="13" fillId="0" borderId="1" xfId="7" applyNumberFormat="1" applyFont="1" applyBorder="1" applyAlignment="1">
      <alignment horizontal="center" vertical="center"/>
    </xf>
    <xf numFmtId="0" fontId="3" fillId="7" borderId="5" xfId="7" applyFont="1" applyFill="1" applyBorder="1" applyAlignment="1">
      <alignment horizontal="center" vertical="center"/>
    </xf>
    <xf numFmtId="0" fontId="3" fillId="7" borderId="36" xfId="7" applyFont="1" applyFill="1" applyBorder="1" applyAlignment="1">
      <alignment horizontal="center" vertical="center"/>
    </xf>
    <xf numFmtId="0" fontId="3" fillId="7" borderId="6" xfId="7" applyFont="1" applyFill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36" xfId="7" applyFont="1" applyBorder="1" applyAlignment="1">
      <alignment horizontal="center" vertical="center"/>
    </xf>
    <xf numFmtId="0" fontId="3" fillId="0" borderId="67" xfId="7" applyFont="1" applyBorder="1" applyAlignment="1">
      <alignment horizontal="center" vertical="center"/>
    </xf>
    <xf numFmtId="0" fontId="3" fillId="0" borderId="64" xfId="7" applyFont="1" applyBorder="1" applyAlignment="1">
      <alignment horizontal="center" vertical="center"/>
    </xf>
    <xf numFmtId="0" fontId="3" fillId="0" borderId="65" xfId="7" applyFont="1" applyBorder="1" applyAlignment="1">
      <alignment horizontal="center" vertical="center"/>
    </xf>
    <xf numFmtId="0" fontId="3" fillId="0" borderId="66" xfId="7" applyFont="1" applyBorder="1" applyAlignment="1">
      <alignment horizontal="center" vertical="center"/>
    </xf>
    <xf numFmtId="0" fontId="12" fillId="4" borderId="6" xfId="7" applyFill="1" applyBorder="1" applyAlignment="1">
      <alignment horizontal="center" vertical="center"/>
    </xf>
    <xf numFmtId="0" fontId="22" fillId="0" borderId="47" xfId="7" applyFont="1" applyBorder="1" applyAlignment="1">
      <alignment horizontal="center" vertical="center"/>
    </xf>
    <xf numFmtId="0" fontId="22" fillId="0" borderId="0" xfId="7" applyFont="1" applyAlignment="1">
      <alignment horizontal="center" vertical="center"/>
    </xf>
    <xf numFmtId="9" fontId="22" fillId="0" borderId="0" xfId="7" applyNumberFormat="1" applyFont="1" applyAlignment="1">
      <alignment horizontal="center" vertical="center"/>
    </xf>
    <xf numFmtId="49" fontId="21" fillId="0" borderId="5" xfId="7" applyNumberFormat="1" applyFont="1" applyBorder="1" applyAlignment="1">
      <alignment vertical="center" shrinkToFit="1"/>
    </xf>
    <xf numFmtId="49" fontId="21" fillId="0" borderId="36" xfId="7" applyNumberFormat="1" applyFont="1" applyBorder="1" applyAlignment="1">
      <alignment vertical="center" shrinkToFit="1"/>
    </xf>
    <xf numFmtId="49" fontId="21" fillId="0" borderId="6" xfId="7" applyNumberFormat="1" applyFont="1" applyBorder="1" applyAlignment="1">
      <alignment vertical="center" shrinkToFit="1"/>
    </xf>
    <xf numFmtId="0" fontId="12" fillId="7" borderId="1" xfId="7" applyFill="1" applyBorder="1" applyAlignment="1">
      <alignment horizontal="center" vertical="center"/>
    </xf>
    <xf numFmtId="49" fontId="12" fillId="0" borderId="46" xfId="7" applyNumberFormat="1" applyBorder="1" applyAlignment="1">
      <alignment vertical="center" shrinkToFit="1"/>
    </xf>
    <xf numFmtId="49" fontId="12" fillId="0" borderId="5" xfId="7" applyNumberFormat="1" applyBorder="1" applyAlignment="1">
      <alignment vertical="center" shrinkToFit="1"/>
    </xf>
    <xf numFmtId="49" fontId="12" fillId="0" borderId="36" xfId="7" applyNumberFormat="1" applyBorder="1" applyAlignment="1">
      <alignment vertical="center" shrinkToFit="1"/>
    </xf>
    <xf numFmtId="49" fontId="12" fillId="0" borderId="6" xfId="7" applyNumberFormat="1" applyBorder="1" applyAlignment="1">
      <alignment vertical="center" shrinkToFit="1"/>
    </xf>
    <xf numFmtId="49" fontId="12" fillId="0" borderId="49" xfId="7" applyNumberFormat="1" applyBorder="1" applyAlignment="1">
      <alignment vertical="center" shrinkToFit="1"/>
    </xf>
    <xf numFmtId="49" fontId="12" fillId="0" borderId="48" xfId="7" applyNumberFormat="1" applyBorder="1" applyAlignment="1">
      <alignment vertical="center" shrinkToFit="1"/>
    </xf>
    <xf numFmtId="49" fontId="12" fillId="0" borderId="21" xfId="7" applyNumberFormat="1" applyBorder="1" applyAlignment="1">
      <alignment vertical="center" shrinkToFit="1"/>
    </xf>
    <xf numFmtId="0" fontId="12" fillId="7" borderId="23" xfId="7" applyFill="1" applyBorder="1" applyAlignment="1">
      <alignment horizontal="center" vertical="center"/>
    </xf>
    <xf numFmtId="49" fontId="12" fillId="0" borderId="54" xfId="7" applyNumberFormat="1" applyBorder="1" applyAlignment="1">
      <alignment vertical="center" shrinkToFit="1"/>
    </xf>
    <xf numFmtId="49" fontId="12" fillId="0" borderId="51" xfId="7" applyNumberFormat="1" applyBorder="1" applyAlignment="1">
      <alignment vertical="center" shrinkToFit="1"/>
    </xf>
    <xf numFmtId="0" fontId="12" fillId="0" borderId="23" xfId="4" applyFont="1" applyBorder="1" applyAlignment="1">
      <alignment vertical="center" shrinkToFit="1"/>
    </xf>
    <xf numFmtId="0" fontId="12" fillId="7" borderId="1" xfId="10" applyNumberFormat="1" applyFont="1" applyFill="1" applyBorder="1" applyAlignment="1" applyProtection="1">
      <alignment horizontal="center" vertical="center"/>
    </xf>
    <xf numFmtId="49" fontId="12" fillId="0" borderId="5" xfId="7" applyNumberFormat="1" applyBorder="1" applyAlignment="1">
      <alignment horizontal="center" vertical="center" shrinkToFit="1"/>
    </xf>
    <xf numFmtId="49" fontId="12" fillId="0" borderId="36" xfId="7" applyNumberFormat="1" applyBorder="1" applyAlignment="1">
      <alignment horizontal="center" vertical="center" shrinkToFit="1"/>
    </xf>
    <xf numFmtId="49" fontId="12" fillId="0" borderId="6" xfId="7" applyNumberFormat="1" applyBorder="1" applyAlignment="1">
      <alignment horizontal="center" vertical="center" shrinkToFit="1"/>
    </xf>
    <xf numFmtId="9" fontId="12" fillId="7" borderId="1" xfId="10" applyFont="1" applyFill="1" applyBorder="1" applyAlignment="1" applyProtection="1">
      <alignment horizontal="center" vertical="center"/>
    </xf>
    <xf numFmtId="0" fontId="12" fillId="0" borderId="49" xfId="7" applyBorder="1" applyAlignment="1">
      <alignment horizontal="left" vertical="center"/>
    </xf>
    <xf numFmtId="0" fontId="12" fillId="0" borderId="48" xfId="7" applyBorder="1" applyAlignment="1">
      <alignment horizontal="left" vertical="center"/>
    </xf>
    <xf numFmtId="0" fontId="12" fillId="0" borderId="21" xfId="7" applyBorder="1" applyAlignment="1">
      <alignment horizontal="left" vertical="center"/>
    </xf>
    <xf numFmtId="178" fontId="3" fillId="7" borderId="49" xfId="0" applyNumberFormat="1" applyFont="1" applyFill="1" applyBorder="1" applyAlignment="1">
      <alignment horizontal="center" vertical="center"/>
    </xf>
    <xf numFmtId="178" fontId="3" fillId="7" borderId="48" xfId="0" applyNumberFormat="1" applyFont="1" applyFill="1" applyBorder="1" applyAlignment="1">
      <alignment horizontal="center" vertical="center"/>
    </xf>
    <xf numFmtId="178" fontId="3" fillId="7" borderId="21" xfId="0" applyNumberFormat="1" applyFont="1" applyFill="1" applyBorder="1" applyAlignment="1">
      <alignment horizontal="center" vertical="center"/>
    </xf>
    <xf numFmtId="49" fontId="12" fillId="0" borderId="36" xfId="7" applyNumberFormat="1" applyBorder="1" applyAlignment="1">
      <alignment horizontal="left" vertical="center" shrinkToFit="1"/>
    </xf>
    <xf numFmtId="49" fontId="12" fillId="0" borderId="6" xfId="7" applyNumberFormat="1" applyBorder="1" applyAlignment="1">
      <alignment horizontal="left" vertical="center" shrinkToFit="1"/>
    </xf>
    <xf numFmtId="0" fontId="12" fillId="0" borderId="5" xfId="7" applyBorder="1" applyAlignment="1">
      <alignment horizontal="left" vertical="center"/>
    </xf>
    <xf numFmtId="0" fontId="12" fillId="0" borderId="36" xfId="7" applyBorder="1" applyAlignment="1">
      <alignment horizontal="left" vertical="center"/>
    </xf>
    <xf numFmtId="0" fontId="12" fillId="0" borderId="6" xfId="7" applyBorder="1" applyAlignment="1">
      <alignment horizontal="left" vertical="center"/>
    </xf>
    <xf numFmtId="178" fontId="3" fillId="7" borderId="5" xfId="11" applyNumberFormat="1" applyFont="1" applyFill="1" applyBorder="1" applyAlignment="1">
      <alignment horizontal="center" vertical="center"/>
    </xf>
    <xf numFmtId="178" fontId="3" fillId="7" borderId="36" xfId="11" applyNumberFormat="1" applyFont="1" applyFill="1" applyBorder="1" applyAlignment="1">
      <alignment horizontal="center" vertical="center"/>
    </xf>
    <xf numFmtId="178" fontId="3" fillId="7" borderId="6" xfId="11" applyNumberFormat="1" applyFont="1" applyFill="1" applyBorder="1" applyAlignment="1">
      <alignment horizontal="center" vertical="center"/>
    </xf>
    <xf numFmtId="178" fontId="3" fillId="7" borderId="5" xfId="0" applyNumberFormat="1" applyFont="1" applyFill="1" applyBorder="1" applyAlignment="1">
      <alignment horizontal="center" vertical="center"/>
    </xf>
    <xf numFmtId="178" fontId="3" fillId="7" borderId="36" xfId="0" applyNumberFormat="1" applyFont="1" applyFill="1" applyBorder="1" applyAlignment="1">
      <alignment horizontal="center" vertical="center"/>
    </xf>
    <xf numFmtId="178" fontId="3" fillId="7" borderId="6" xfId="0" applyNumberFormat="1" applyFont="1" applyFill="1" applyBorder="1" applyAlignment="1">
      <alignment horizontal="center" vertical="center"/>
    </xf>
    <xf numFmtId="0" fontId="24" fillId="10" borderId="1" xfId="7" applyFont="1" applyFill="1" applyBorder="1" applyAlignment="1">
      <alignment horizontal="left" vertical="center"/>
    </xf>
    <xf numFmtId="185" fontId="12" fillId="10" borderId="1" xfId="7" applyNumberFormat="1" applyFill="1" applyBorder="1" applyAlignment="1">
      <alignment horizontal="right" vertical="center"/>
    </xf>
    <xf numFmtId="0" fontId="12" fillId="0" borderId="1" xfId="7" applyBorder="1" applyAlignment="1">
      <alignment horizontal="center" vertical="center"/>
    </xf>
    <xf numFmtId="186" fontId="12" fillId="7" borderId="1" xfId="7" applyNumberFormat="1" applyFill="1" applyBorder="1" applyAlignment="1">
      <alignment horizontal="center" vertical="center"/>
    </xf>
    <xf numFmtId="0" fontId="12" fillId="4" borderId="23" xfId="7" applyFill="1" applyBorder="1" applyAlignment="1">
      <alignment horizontal="center" vertical="center"/>
    </xf>
    <xf numFmtId="0" fontId="21" fillId="0" borderId="23" xfId="7" applyFont="1" applyBorder="1" applyAlignment="1">
      <alignment horizontal="center" vertical="center" shrinkToFit="1"/>
    </xf>
    <xf numFmtId="0" fontId="21" fillId="0" borderId="23" xfId="7" applyFont="1" applyBorder="1" applyAlignment="1">
      <alignment vertical="center" shrinkToFit="1"/>
    </xf>
    <xf numFmtId="0" fontId="21" fillId="0" borderId="5" xfId="7" applyFont="1" applyBorder="1" applyAlignment="1" applyProtection="1">
      <alignment horizontal="center" vertical="center" shrinkToFit="1"/>
      <protection locked="0"/>
    </xf>
    <xf numFmtId="0" fontId="21" fillId="0" borderId="36" xfId="7" applyFont="1" applyBorder="1" applyAlignment="1" applyProtection="1">
      <alignment horizontal="center" vertical="center" shrinkToFit="1"/>
      <protection locked="0"/>
    </xf>
    <xf numFmtId="0" fontId="21" fillId="0" borderId="6" xfId="7" applyFont="1" applyBorder="1" applyAlignment="1" applyProtection="1">
      <alignment horizontal="center" vertical="center" shrinkToFit="1"/>
      <protection locked="0"/>
    </xf>
    <xf numFmtId="0" fontId="21" fillId="0" borderId="31" xfId="7" applyFont="1" applyBorder="1" applyAlignment="1" applyProtection="1">
      <alignment horizontal="center" vertical="center" shrinkToFit="1"/>
      <protection locked="0"/>
    </xf>
    <xf numFmtId="0" fontId="21" fillId="0" borderId="60" xfId="7" applyFont="1" applyBorder="1" applyAlignment="1" applyProtection="1">
      <alignment horizontal="center" vertical="center" shrinkToFit="1"/>
      <protection locked="0"/>
    </xf>
    <xf numFmtId="0" fontId="21" fillId="0" borderId="32" xfId="7" applyFont="1" applyBorder="1" applyAlignment="1" applyProtection="1">
      <alignment horizontal="center" vertical="center" shrinkToFit="1"/>
      <protection locked="0"/>
    </xf>
    <xf numFmtId="181" fontId="13" fillId="0" borderId="41" xfId="7" applyNumberFormat="1" applyFont="1" applyBorder="1" applyAlignment="1">
      <alignment horizontal="center" vertical="center" wrapText="1" shrinkToFit="1"/>
    </xf>
    <xf numFmtId="0" fontId="12" fillId="0" borderId="19" xfId="7" applyBorder="1">
      <alignment vertical="center"/>
    </xf>
    <xf numFmtId="0" fontId="12" fillId="0" borderId="34" xfId="7" applyBorder="1">
      <alignment vertical="center"/>
    </xf>
    <xf numFmtId="0" fontId="21" fillId="4" borderId="1" xfId="7" applyFont="1" applyFill="1" applyBorder="1" applyAlignment="1">
      <alignment horizontal="center" vertical="center" shrinkToFit="1"/>
    </xf>
    <xf numFmtId="49" fontId="21" fillId="4" borderId="61" xfId="7" applyNumberFormat="1" applyFont="1" applyFill="1" applyBorder="1" applyAlignment="1">
      <alignment horizontal="center" vertical="center" shrinkToFit="1"/>
    </xf>
    <xf numFmtId="0" fontId="21" fillId="4" borderId="62" xfId="7" applyFont="1" applyFill="1" applyBorder="1" applyAlignment="1">
      <alignment horizontal="center" vertical="center" shrinkToFit="1"/>
    </xf>
    <xf numFmtId="0" fontId="21" fillId="4" borderId="5" xfId="7" applyFont="1" applyFill="1" applyBorder="1" applyAlignment="1">
      <alignment horizontal="center" vertical="center" shrinkToFit="1"/>
    </xf>
    <xf numFmtId="0" fontId="21" fillId="4" borderId="36" xfId="7" applyFont="1" applyFill="1" applyBorder="1" applyAlignment="1">
      <alignment horizontal="center" vertical="center" shrinkToFit="1"/>
    </xf>
    <xf numFmtId="0" fontId="21" fillId="4" borderId="6" xfId="7" applyFont="1" applyFill="1" applyBorder="1" applyAlignment="1">
      <alignment horizontal="center" vertical="center" shrinkToFit="1"/>
    </xf>
    <xf numFmtId="3" fontId="12" fillId="4" borderId="38" xfId="7" applyNumberFormat="1" applyFill="1" applyBorder="1" applyAlignment="1">
      <alignment horizontal="center" vertical="center"/>
    </xf>
    <xf numFmtId="3" fontId="12" fillId="4" borderId="46" xfId="7" applyNumberFormat="1" applyFill="1" applyBorder="1" applyAlignment="1">
      <alignment horizontal="center" vertical="center"/>
    </xf>
    <xf numFmtId="3" fontId="12" fillId="4" borderId="23" xfId="7" applyNumberFormat="1" applyFill="1" applyBorder="1" applyAlignment="1">
      <alignment horizontal="center" vertical="center"/>
    </xf>
    <xf numFmtId="3" fontId="14" fillId="4" borderId="59" xfId="7" applyNumberFormat="1" applyFont="1" applyFill="1" applyBorder="1" applyAlignment="1">
      <alignment horizontal="center" vertical="center"/>
    </xf>
    <xf numFmtId="3" fontId="14" fillId="4" borderId="53" xfId="7" applyNumberFormat="1" applyFont="1" applyFill="1" applyBorder="1" applyAlignment="1">
      <alignment horizontal="center" vertical="center"/>
    </xf>
    <xf numFmtId="3" fontId="14" fillId="4" borderId="24" xfId="7" applyNumberFormat="1" applyFont="1" applyFill="1" applyBorder="1" applyAlignment="1">
      <alignment horizontal="center" vertical="center"/>
    </xf>
    <xf numFmtId="5" fontId="13" fillId="4" borderId="41" xfId="7" applyNumberFormat="1" applyFont="1" applyFill="1" applyBorder="1" applyAlignment="1">
      <alignment horizontal="center" vertical="center" shrinkToFit="1"/>
    </xf>
    <xf numFmtId="0" fontId="12" fillId="4" borderId="19" xfId="7" applyFill="1" applyBorder="1">
      <alignment vertical="center"/>
    </xf>
    <xf numFmtId="0" fontId="12" fillId="4" borderId="34" xfId="7" applyFill="1" applyBorder="1">
      <alignment vertical="center"/>
    </xf>
    <xf numFmtId="181" fontId="13" fillId="0" borderId="41" xfId="7" applyNumberFormat="1" applyFont="1" applyBorder="1" applyAlignment="1">
      <alignment horizontal="center" vertical="center" shrinkToFit="1"/>
    </xf>
    <xf numFmtId="0" fontId="13" fillId="4" borderId="41" xfId="7" applyFont="1" applyFill="1" applyBorder="1" applyAlignment="1">
      <alignment horizontal="center" vertical="center" shrinkToFit="1"/>
    </xf>
    <xf numFmtId="182" fontId="13" fillId="0" borderId="41" xfId="7" applyNumberFormat="1" applyFont="1" applyBorder="1" applyAlignment="1">
      <alignment horizontal="center" vertical="center" shrinkToFit="1"/>
    </xf>
    <xf numFmtId="0" fontId="12" fillId="3" borderId="37" xfId="7" applyFill="1" applyBorder="1" applyAlignment="1">
      <alignment horizontal="center" vertical="center" shrinkToFit="1"/>
    </xf>
    <xf numFmtId="0" fontId="12" fillId="3" borderId="7" xfId="7" applyFill="1" applyBorder="1" applyAlignment="1">
      <alignment horizontal="center" vertical="center" shrinkToFit="1"/>
    </xf>
    <xf numFmtId="0" fontId="12" fillId="3" borderId="17" xfId="7" applyFill="1" applyBorder="1" applyAlignment="1">
      <alignment horizontal="center" vertical="center" shrinkToFit="1"/>
    </xf>
    <xf numFmtId="0" fontId="12" fillId="3" borderId="30" xfId="7" applyFill="1" applyBorder="1" applyAlignment="1">
      <alignment horizontal="center" vertical="center" shrinkToFit="1"/>
    </xf>
    <xf numFmtId="0" fontId="12" fillId="3" borderId="20" xfId="7" applyFill="1" applyBorder="1" applyAlignment="1">
      <alignment horizontal="center" vertical="center" shrinkToFit="1"/>
    </xf>
    <xf numFmtId="0" fontId="12" fillId="0" borderId="50" xfId="7" applyBorder="1" applyAlignment="1" applyProtection="1">
      <alignment horizontal="center" vertical="center" wrapText="1" shrinkToFit="1"/>
      <protection locked="0"/>
    </xf>
    <xf numFmtId="0" fontId="12" fillId="0" borderId="51" xfId="7" applyBorder="1" applyAlignment="1" applyProtection="1">
      <alignment horizontal="center" vertical="center" wrapText="1" shrinkToFit="1"/>
      <protection locked="0"/>
    </xf>
    <xf numFmtId="0" fontId="12" fillId="0" borderId="28" xfId="7" applyBorder="1" applyAlignment="1" applyProtection="1">
      <alignment horizontal="center" vertical="center" wrapText="1" shrinkToFit="1"/>
      <protection locked="0"/>
    </xf>
    <xf numFmtId="0" fontId="12" fillId="0" borderId="0" xfId="7" applyAlignment="1" applyProtection="1">
      <alignment horizontal="center" vertical="center" wrapText="1" shrinkToFit="1"/>
      <protection locked="0"/>
    </xf>
    <xf numFmtId="0" fontId="12" fillId="0" borderId="14" xfId="7" applyBorder="1" applyAlignment="1" applyProtection="1">
      <alignment horizontal="center" vertical="center" wrapText="1" shrinkToFit="1"/>
      <protection locked="0"/>
    </xf>
    <xf numFmtId="0" fontId="12" fillId="0" borderId="48" xfId="7" applyBorder="1" applyAlignment="1" applyProtection="1">
      <alignment horizontal="center" vertical="center" wrapText="1" shrinkToFit="1"/>
      <protection locked="0"/>
    </xf>
    <xf numFmtId="0" fontId="12" fillId="0" borderId="52" xfId="7" applyBorder="1" applyAlignment="1">
      <alignment horizontal="center" vertical="center" shrinkToFit="1"/>
    </xf>
    <xf numFmtId="0" fontId="12" fillId="0" borderId="45" xfId="7" applyBorder="1" applyAlignment="1">
      <alignment horizontal="center" vertical="center" shrinkToFit="1"/>
    </xf>
    <xf numFmtId="0" fontId="12" fillId="0" borderId="21" xfId="7" applyBorder="1" applyAlignment="1">
      <alignment horizontal="center" vertical="center" shrinkToFit="1"/>
    </xf>
    <xf numFmtId="0" fontId="21" fillId="4" borderId="23" xfId="7" applyFont="1" applyFill="1" applyBorder="1" applyAlignment="1">
      <alignment horizontal="center" vertical="center" shrinkToFit="1"/>
    </xf>
    <xf numFmtId="0" fontId="22" fillId="0" borderId="28" xfId="7" applyFont="1" applyBorder="1" applyAlignment="1">
      <alignment horizontal="center" vertical="center"/>
    </xf>
    <xf numFmtId="0" fontId="12" fillId="3" borderId="11" xfId="7" applyFill="1" applyBorder="1" applyAlignment="1">
      <alignment horizontal="center" vertical="center" wrapText="1" shrinkToFit="1"/>
    </xf>
    <xf numFmtId="0" fontId="12" fillId="3" borderId="1" xfId="7" applyFill="1" applyBorder="1" applyAlignment="1">
      <alignment horizontal="center" vertical="center" wrapText="1" shrinkToFit="1"/>
    </xf>
    <xf numFmtId="0" fontId="12" fillId="0" borderId="11" xfId="7" applyBorder="1" applyAlignment="1" applyProtection="1">
      <alignment horizontal="center" vertical="center" wrapText="1" shrinkToFit="1"/>
      <protection locked="0"/>
    </xf>
    <xf numFmtId="0" fontId="12" fillId="0" borderId="1" xfId="7" applyBorder="1" applyAlignment="1" applyProtection="1">
      <alignment horizontal="center" vertical="center" wrapText="1" shrinkToFit="1"/>
      <protection locked="0"/>
    </xf>
    <xf numFmtId="0" fontId="12" fillId="3" borderId="5" xfId="7" applyFill="1" applyBorder="1" applyAlignment="1">
      <alignment horizontal="center" vertical="center" wrapText="1" shrinkToFit="1"/>
    </xf>
    <xf numFmtId="0" fontId="23" fillId="0" borderId="50" xfId="7" applyFont="1" applyBorder="1" applyAlignment="1" applyProtection="1">
      <alignment horizontal="center" vertical="center" wrapText="1" shrinkToFit="1"/>
      <protection locked="0"/>
    </xf>
    <xf numFmtId="0" fontId="23" fillId="0" borderId="51" xfId="7" applyFont="1" applyBorder="1" applyAlignment="1" applyProtection="1">
      <alignment horizontal="center" vertical="center" wrapText="1" shrinkToFit="1"/>
      <protection locked="0"/>
    </xf>
    <xf numFmtId="0" fontId="23" fillId="0" borderId="52" xfId="7" applyFont="1" applyBorder="1" applyAlignment="1" applyProtection="1">
      <alignment horizontal="center" vertical="center" wrapText="1" shrinkToFit="1"/>
      <protection locked="0"/>
    </xf>
    <xf numFmtId="0" fontId="23" fillId="0" borderId="14" xfId="7" applyFont="1" applyBorder="1" applyAlignment="1" applyProtection="1">
      <alignment horizontal="center" vertical="center" wrapText="1" shrinkToFit="1"/>
      <protection locked="0"/>
    </xf>
    <xf numFmtId="0" fontId="23" fillId="0" borderId="48" xfId="7" applyFont="1" applyBorder="1" applyAlignment="1" applyProtection="1">
      <alignment horizontal="center" vertical="center" wrapText="1" shrinkToFit="1"/>
      <protection locked="0"/>
    </xf>
    <xf numFmtId="0" fontId="23" fillId="0" borderId="21" xfId="7" applyFont="1" applyBorder="1" applyAlignment="1" applyProtection="1">
      <alignment horizontal="center" vertical="center" wrapText="1" shrinkToFit="1"/>
      <protection locked="0"/>
    </xf>
    <xf numFmtId="49" fontId="21" fillId="4" borderId="5" xfId="7" applyNumberFormat="1" applyFont="1" applyFill="1" applyBorder="1" applyAlignment="1">
      <alignment horizontal="center" vertical="center" shrinkToFit="1"/>
    </xf>
    <xf numFmtId="49" fontId="21" fillId="4" borderId="36" xfId="7" applyNumberFormat="1" applyFont="1" applyFill="1" applyBorder="1" applyAlignment="1">
      <alignment horizontal="center" vertical="center" shrinkToFit="1"/>
    </xf>
    <xf numFmtId="49" fontId="21" fillId="4" borderId="6" xfId="7" applyNumberFormat="1" applyFont="1" applyFill="1" applyBorder="1" applyAlignment="1">
      <alignment horizontal="center" vertical="center" shrinkToFit="1"/>
    </xf>
    <xf numFmtId="0" fontId="13" fillId="0" borderId="0" xfId="7" applyFont="1" applyAlignment="1">
      <alignment horizontal="center" vertical="center" shrinkToFit="1"/>
    </xf>
    <xf numFmtId="0" fontId="37" fillId="0" borderId="0" xfId="7" applyFont="1">
      <alignment vertical="center"/>
    </xf>
    <xf numFmtId="0" fontId="37" fillId="0" borderId="0" xfId="7" applyFont="1" applyAlignment="1">
      <alignment vertical="center" shrinkToFit="1"/>
    </xf>
    <xf numFmtId="181" fontId="13" fillId="0" borderId="35" xfId="7" applyNumberFormat="1" applyFont="1" applyBorder="1" applyAlignment="1">
      <alignment horizontal="center" vertical="center" shrinkToFit="1"/>
    </xf>
    <xf numFmtId="181" fontId="13" fillId="0" borderId="39" xfId="7" applyNumberFormat="1" applyFont="1" applyBorder="1" applyAlignment="1">
      <alignment horizontal="center" vertical="center" shrinkToFit="1"/>
    </xf>
    <xf numFmtId="0" fontId="12" fillId="3" borderId="39" xfId="7" applyFill="1" applyBorder="1" applyAlignment="1">
      <alignment horizontal="center" vertical="center" shrinkToFit="1"/>
    </xf>
    <xf numFmtId="0" fontId="12" fillId="3" borderId="40" xfId="7" applyFill="1" applyBorder="1" applyAlignment="1">
      <alignment horizontal="center" vertical="center" shrinkToFit="1"/>
    </xf>
    <xf numFmtId="0" fontId="12" fillId="0" borderId="35" xfId="7" applyBorder="1" applyAlignment="1" applyProtection="1">
      <alignment horizontal="center" vertical="center"/>
      <protection locked="0"/>
    </xf>
    <xf numFmtId="0" fontId="12" fillId="0" borderId="39" xfId="7" applyBorder="1" applyAlignment="1" applyProtection="1">
      <alignment horizontal="center" vertical="center"/>
      <protection locked="0"/>
    </xf>
    <xf numFmtId="0" fontId="12" fillId="0" borderId="40" xfId="7" applyBorder="1" applyAlignment="1" applyProtection="1">
      <alignment horizontal="center" vertical="center"/>
      <protection locked="0"/>
    </xf>
    <xf numFmtId="0" fontId="12" fillId="3" borderId="39" xfId="7" applyFill="1" applyBorder="1" applyAlignment="1">
      <alignment horizontal="center" vertical="center"/>
    </xf>
    <xf numFmtId="0" fontId="12" fillId="3" borderId="40" xfId="7" applyFill="1" applyBorder="1" applyAlignment="1">
      <alignment horizontal="center" vertical="center"/>
    </xf>
    <xf numFmtId="0" fontId="12" fillId="2" borderId="35" xfId="7" applyFill="1" applyBorder="1" applyAlignment="1">
      <alignment horizontal="center" vertical="center" shrinkToFit="1"/>
    </xf>
    <xf numFmtId="0" fontId="12" fillId="2" borderId="39" xfId="7" applyFill="1" applyBorder="1" applyAlignment="1">
      <alignment horizontal="center" vertical="center" shrinkToFit="1"/>
    </xf>
    <xf numFmtId="0" fontId="12" fillId="2" borderId="40" xfId="7" applyFill="1" applyBorder="1" applyAlignment="1">
      <alignment horizontal="center" vertical="center" shrinkToFit="1"/>
    </xf>
    <xf numFmtId="3" fontId="12" fillId="0" borderId="35" xfId="7" applyNumberFormat="1" applyBorder="1" applyAlignment="1" applyProtection="1">
      <alignment horizontal="center" vertical="center"/>
      <protection locked="0"/>
    </xf>
    <xf numFmtId="3" fontId="12" fillId="0" borderId="39" xfId="7" applyNumberFormat="1" applyBorder="1" applyAlignment="1" applyProtection="1">
      <alignment horizontal="center" vertical="center"/>
      <protection locked="0"/>
    </xf>
    <xf numFmtId="3" fontId="12" fillId="0" borderId="40" xfId="7" applyNumberFormat="1" applyBorder="1" applyAlignment="1" applyProtection="1">
      <alignment horizontal="center" vertical="center"/>
      <protection locked="0"/>
    </xf>
    <xf numFmtId="180" fontId="13" fillId="0" borderId="11" xfId="7" applyNumberFormat="1" applyFont="1" applyBorder="1" applyAlignment="1">
      <alignment horizontal="center" vertical="center" wrapText="1" shrinkToFit="1"/>
    </xf>
    <xf numFmtId="180" fontId="13" fillId="0" borderId="1" xfId="7" applyNumberFormat="1" applyFont="1" applyBorder="1" applyAlignment="1">
      <alignment horizontal="center" vertical="center" wrapText="1" shrinkToFit="1"/>
    </xf>
    <xf numFmtId="20" fontId="12" fillId="3" borderId="11" xfId="7" applyNumberFormat="1" applyFill="1" applyBorder="1" applyAlignment="1">
      <alignment horizontal="center" vertical="center" shrinkToFit="1"/>
    </xf>
    <xf numFmtId="20" fontId="12" fillId="3" borderId="1" xfId="7" applyNumberFormat="1" applyFill="1" applyBorder="1" applyAlignment="1">
      <alignment horizontal="center" vertical="center" shrinkToFit="1"/>
    </xf>
    <xf numFmtId="9" fontId="12" fillId="0" borderId="50" xfId="7" applyNumberFormat="1" applyBorder="1" applyAlignment="1" applyProtection="1">
      <alignment horizontal="center" vertical="center" wrapText="1" shrinkToFit="1"/>
      <protection locked="0"/>
    </xf>
    <xf numFmtId="9" fontId="12" fillId="0" borderId="51" xfId="7" applyNumberFormat="1" applyBorder="1" applyAlignment="1" applyProtection="1">
      <alignment horizontal="center" vertical="center" wrapText="1" shrinkToFit="1"/>
      <protection locked="0"/>
    </xf>
    <xf numFmtId="9" fontId="12" fillId="0" borderId="52" xfId="7" applyNumberFormat="1" applyBorder="1" applyAlignment="1" applyProtection="1">
      <alignment horizontal="center" vertical="center" wrapText="1" shrinkToFit="1"/>
      <protection locked="0"/>
    </xf>
    <xf numFmtId="9" fontId="12" fillId="0" borderId="14" xfId="7" applyNumberFormat="1" applyBorder="1" applyAlignment="1" applyProtection="1">
      <alignment horizontal="center" vertical="center" wrapText="1" shrinkToFit="1"/>
      <protection locked="0"/>
    </xf>
    <xf numFmtId="9" fontId="12" fillId="0" borderId="48" xfId="7" applyNumberFormat="1" applyBorder="1" applyAlignment="1" applyProtection="1">
      <alignment horizontal="center" vertical="center" wrapText="1" shrinkToFit="1"/>
      <protection locked="0"/>
    </xf>
    <xf numFmtId="9" fontId="12" fillId="0" borderId="21" xfId="7" applyNumberFormat="1" applyBorder="1" applyAlignment="1" applyProtection="1">
      <alignment horizontal="center" vertical="center" wrapText="1" shrinkToFit="1"/>
      <protection locked="0"/>
    </xf>
    <xf numFmtId="0" fontId="12" fillId="4" borderId="1" xfId="7" applyFill="1" applyBorder="1" applyAlignment="1">
      <alignment horizontal="center" vertical="center" wrapText="1"/>
    </xf>
    <xf numFmtId="0" fontId="12" fillId="4" borderId="38" xfId="7" applyFill="1" applyBorder="1" applyAlignment="1">
      <alignment horizontal="center" vertical="center" wrapText="1"/>
    </xf>
    <xf numFmtId="3" fontId="12" fillId="0" borderId="18" xfId="7" applyNumberFormat="1" applyBorder="1" applyAlignment="1">
      <alignment horizontal="center" vertical="center" wrapText="1" shrinkToFit="1"/>
    </xf>
    <xf numFmtId="3" fontId="12" fillId="0" borderId="3" xfId="7" applyNumberFormat="1" applyBorder="1" applyAlignment="1">
      <alignment horizontal="center" vertical="center" shrinkToFit="1"/>
    </xf>
    <xf numFmtId="3" fontId="12" fillId="0" borderId="7" xfId="7" applyNumberFormat="1" applyBorder="1" applyAlignment="1">
      <alignment horizontal="center" vertical="center" wrapText="1" shrinkToFit="1"/>
    </xf>
    <xf numFmtId="3" fontId="12" fillId="0" borderId="1" xfId="7" applyNumberFormat="1" applyBorder="1" applyAlignment="1">
      <alignment horizontal="center" vertical="center" shrinkToFit="1"/>
    </xf>
    <xf numFmtId="3" fontId="12" fillId="0" borderId="7" xfId="7" applyNumberFormat="1" applyBorder="1" applyAlignment="1">
      <alignment horizontal="center" vertical="center" shrinkToFit="1"/>
    </xf>
    <xf numFmtId="3" fontId="12" fillId="0" borderId="37" xfId="7" applyNumberFormat="1" applyBorder="1" applyAlignment="1">
      <alignment horizontal="center" vertical="center" wrapText="1" shrinkToFit="1"/>
    </xf>
    <xf numFmtId="3" fontId="12" fillId="0" borderId="11" xfId="7" applyNumberFormat="1" applyBorder="1" applyAlignment="1">
      <alignment horizontal="center" vertical="center" shrinkToFit="1"/>
    </xf>
    <xf numFmtId="0" fontId="12" fillId="0" borderId="27" xfId="7" applyBorder="1" applyAlignment="1">
      <alignment horizontal="center" vertical="center" shrinkToFit="1"/>
    </xf>
    <xf numFmtId="0" fontId="12" fillId="0" borderId="43" xfId="7" applyBorder="1" applyAlignment="1">
      <alignment horizontal="center" vertical="center" shrinkToFit="1"/>
    </xf>
    <xf numFmtId="0" fontId="23" fillId="0" borderId="54" xfId="7" applyFont="1" applyBorder="1" applyAlignment="1" applyProtection="1">
      <alignment horizontal="center" vertical="center" wrapText="1" shrinkToFit="1"/>
      <protection locked="0"/>
    </xf>
    <xf numFmtId="0" fontId="23" fillId="0" borderId="49" xfId="7" applyFont="1" applyBorder="1" applyAlignment="1" applyProtection="1">
      <alignment horizontal="center" vertical="center" wrapText="1" shrinkToFit="1"/>
      <protection locked="0"/>
    </xf>
    <xf numFmtId="20" fontId="13" fillId="4" borderId="35" xfId="7" applyNumberFormat="1" applyFont="1" applyFill="1" applyBorder="1" applyAlignment="1">
      <alignment horizontal="center" vertical="center" shrinkToFit="1"/>
    </xf>
    <xf numFmtId="0" fontId="12" fillId="4" borderId="39" xfId="7" applyFill="1" applyBorder="1">
      <alignment vertical="center"/>
    </xf>
    <xf numFmtId="0" fontId="12" fillId="4" borderId="40" xfId="7" applyFill="1" applyBorder="1">
      <alignment vertical="center"/>
    </xf>
    <xf numFmtId="0" fontId="13" fillId="0" borderId="41" xfId="7" applyFont="1" applyBorder="1" applyAlignment="1">
      <alignment horizontal="center" vertical="center" shrinkToFit="1"/>
    </xf>
    <xf numFmtId="20" fontId="13" fillId="0" borderId="35" xfId="7" applyNumberFormat="1" applyFont="1" applyBorder="1" applyAlignment="1">
      <alignment horizontal="center" vertical="center" shrinkToFit="1"/>
    </xf>
    <xf numFmtId="0" fontId="12" fillId="0" borderId="39" xfId="7" applyBorder="1">
      <alignment vertical="center"/>
    </xf>
    <xf numFmtId="0" fontId="12" fillId="0" borderId="40" xfId="7" applyBorder="1">
      <alignment vertical="center"/>
    </xf>
    <xf numFmtId="5" fontId="13" fillId="0" borderId="41" xfId="7" applyNumberFormat="1" applyFont="1" applyBorder="1" applyAlignment="1">
      <alignment horizontal="center" vertical="center" shrinkToFit="1"/>
    </xf>
    <xf numFmtId="0" fontId="12" fillId="0" borderId="72" xfId="7" applyBorder="1" applyAlignment="1">
      <alignment horizontal="center" vertical="center" wrapText="1" shrinkToFit="1"/>
    </xf>
    <xf numFmtId="0" fontId="12" fillId="0" borderId="36" xfId="7" applyBorder="1" applyAlignment="1">
      <alignment horizontal="center" vertical="center" wrapText="1" shrinkToFit="1"/>
    </xf>
    <xf numFmtId="0" fontId="12" fillId="0" borderId="6" xfId="7" applyBorder="1" applyAlignment="1">
      <alignment horizontal="center" vertical="center" wrapText="1" shrinkToFit="1"/>
    </xf>
    <xf numFmtId="0" fontId="12" fillId="0" borderId="1" xfId="7" applyBorder="1" applyAlignment="1">
      <alignment horizontal="center" vertical="center" shrinkToFit="1"/>
    </xf>
    <xf numFmtId="0" fontId="12" fillId="0" borderId="1" xfId="7" applyBorder="1">
      <alignment vertical="center"/>
    </xf>
    <xf numFmtId="20" fontId="12" fillId="0" borderId="50" xfId="7" applyNumberFormat="1" applyBorder="1" applyAlignment="1" applyProtection="1">
      <alignment horizontal="center" vertical="center" wrapText="1" shrinkToFit="1"/>
      <protection locked="0"/>
    </xf>
    <xf numFmtId="0" fontId="12" fillId="0" borderId="52" xfId="7" applyBorder="1" applyAlignment="1" applyProtection="1">
      <alignment horizontal="center" vertical="center" wrapText="1" shrinkToFit="1"/>
      <protection locked="0"/>
    </xf>
    <xf numFmtId="0" fontId="12" fillId="0" borderId="21" xfId="7" applyBorder="1" applyAlignment="1" applyProtection="1">
      <alignment horizontal="center" vertical="center" wrapText="1" shrinkToFit="1"/>
      <protection locked="0"/>
    </xf>
    <xf numFmtId="0" fontId="12" fillId="0" borderId="41" xfId="7" applyBorder="1" applyAlignment="1" applyProtection="1">
      <alignment horizontal="center" vertical="center" wrapText="1" shrinkToFit="1"/>
      <protection locked="0"/>
    </xf>
    <xf numFmtId="0" fontId="12" fillId="0" borderId="19" xfId="7" applyBorder="1" applyAlignment="1" applyProtection="1">
      <alignment horizontal="center" vertical="center" wrapText="1" shrinkToFit="1"/>
      <protection locked="0"/>
    </xf>
    <xf numFmtId="0" fontId="12" fillId="0" borderId="42" xfId="7" applyBorder="1" applyAlignment="1" applyProtection="1">
      <alignment horizontal="center" vertical="center" wrapText="1" shrinkToFit="1"/>
      <protection locked="0"/>
    </xf>
    <xf numFmtId="180" fontId="13" fillId="0" borderId="50" xfId="7" applyNumberFormat="1" applyFont="1" applyBorder="1" applyAlignment="1">
      <alignment horizontal="center" vertical="center" wrapText="1" shrinkToFit="1"/>
    </xf>
    <xf numFmtId="180" fontId="13" fillId="0" borderId="51" xfId="7" applyNumberFormat="1" applyFont="1" applyBorder="1" applyAlignment="1">
      <alignment horizontal="center" vertical="center" wrapText="1" shrinkToFit="1"/>
    </xf>
    <xf numFmtId="180" fontId="13" fillId="0" borderId="52" xfId="7" applyNumberFormat="1" applyFont="1" applyBorder="1" applyAlignment="1">
      <alignment horizontal="center" vertical="center" wrapText="1" shrinkToFit="1"/>
    </xf>
    <xf numFmtId="180" fontId="13" fillId="0" borderId="14" xfId="7" applyNumberFormat="1" applyFont="1" applyBorder="1" applyAlignment="1">
      <alignment horizontal="center" vertical="center" wrapText="1" shrinkToFit="1"/>
    </xf>
    <xf numFmtId="180" fontId="13" fillId="0" borderId="48" xfId="7" applyNumberFormat="1" applyFont="1" applyBorder="1" applyAlignment="1">
      <alignment horizontal="center" vertical="center" wrapText="1" shrinkToFit="1"/>
    </xf>
    <xf numFmtId="180" fontId="13" fillId="0" borderId="21" xfId="7" applyNumberFormat="1" applyFont="1" applyBorder="1" applyAlignment="1">
      <alignment horizontal="center" vertical="center" wrapText="1" shrinkToFit="1"/>
    </xf>
    <xf numFmtId="20" fontId="12" fillId="0" borderId="72" xfId="7" applyNumberFormat="1" applyBorder="1" applyAlignment="1">
      <alignment horizontal="center" vertical="center" shrinkToFit="1"/>
    </xf>
    <xf numFmtId="20" fontId="12" fillId="0" borderId="36" xfId="7" applyNumberFormat="1" applyBorder="1" applyAlignment="1">
      <alignment horizontal="center" vertical="center" shrinkToFit="1"/>
    </xf>
    <xf numFmtId="20" fontId="12" fillId="0" borderId="6" xfId="7" applyNumberFormat="1" applyBorder="1" applyAlignment="1">
      <alignment horizontal="center" vertical="center" shrinkToFit="1"/>
    </xf>
    <xf numFmtId="0" fontId="12" fillId="4" borderId="1" xfId="7" applyFill="1" applyBorder="1" applyAlignment="1">
      <alignment horizontal="center" vertical="center" shrinkToFit="1"/>
    </xf>
    <xf numFmtId="3" fontId="12" fillId="4" borderId="16" xfId="7" applyNumberFormat="1" applyFill="1" applyBorder="1" applyAlignment="1">
      <alignment horizontal="right" vertical="center"/>
    </xf>
    <xf numFmtId="3" fontId="12" fillId="4" borderId="46" xfId="7" applyNumberFormat="1" applyFill="1" applyBorder="1" applyAlignment="1">
      <alignment horizontal="right" vertical="center"/>
    </xf>
    <xf numFmtId="3" fontId="12" fillId="4" borderId="23" xfId="7" applyNumberFormat="1" applyFill="1" applyBorder="1" applyAlignment="1">
      <alignment horizontal="right" vertical="center"/>
    </xf>
    <xf numFmtId="3" fontId="14" fillId="4" borderId="27" xfId="7" applyNumberFormat="1" applyFont="1" applyFill="1" applyBorder="1" applyAlignment="1">
      <alignment horizontal="right" vertical="center"/>
    </xf>
    <xf numFmtId="3" fontId="14" fillId="4" borderId="53" xfId="7" applyNumberFormat="1" applyFont="1" applyFill="1" applyBorder="1" applyAlignment="1">
      <alignment horizontal="right" vertical="center"/>
    </xf>
    <xf numFmtId="3" fontId="14" fillId="4" borderId="24" xfId="7" applyNumberFormat="1" applyFont="1" applyFill="1" applyBorder="1" applyAlignment="1">
      <alignment horizontal="right" vertical="center"/>
    </xf>
    <xf numFmtId="0" fontId="12" fillId="2" borderId="1" xfId="7" applyFill="1" applyBorder="1" applyAlignment="1">
      <alignment horizontal="center" vertical="center"/>
    </xf>
    <xf numFmtId="0" fontId="12" fillId="2" borderId="1" xfId="7" applyFill="1" applyBorder="1" applyAlignment="1">
      <alignment horizontal="center" vertical="center" shrinkToFit="1"/>
    </xf>
    <xf numFmtId="0" fontId="12" fillId="0" borderId="35" xfId="7" applyBorder="1" applyAlignment="1">
      <alignment horizontal="center" vertical="center" shrinkToFit="1"/>
    </xf>
    <xf numFmtId="0" fontId="12" fillId="0" borderId="39" xfId="7" applyBorder="1" applyAlignment="1">
      <alignment horizontal="center" vertical="center" shrinkToFit="1"/>
    </xf>
    <xf numFmtId="0" fontId="12" fillId="0" borderId="40" xfId="7" applyBorder="1" applyAlignment="1">
      <alignment horizontal="center" vertical="center" shrinkToFit="1"/>
    </xf>
    <xf numFmtId="0" fontId="12" fillId="3" borderId="8" xfId="7" applyFill="1" applyBorder="1" applyAlignment="1">
      <alignment horizontal="center" vertical="center" shrinkToFit="1"/>
    </xf>
    <xf numFmtId="0" fontId="12" fillId="0" borderId="29" xfId="7" applyBorder="1">
      <alignment vertical="center"/>
    </xf>
    <xf numFmtId="0" fontId="12" fillId="0" borderId="26" xfId="7" applyBorder="1">
      <alignment vertical="center"/>
    </xf>
    <xf numFmtId="0" fontId="12" fillId="0" borderId="68" xfId="7" applyBorder="1">
      <alignment vertical="center"/>
    </xf>
    <xf numFmtId="0" fontId="38" fillId="0" borderId="19" xfId="7" applyFont="1" applyBorder="1" applyProtection="1">
      <alignment vertical="center"/>
      <protection locked="0"/>
    </xf>
    <xf numFmtId="0" fontId="38" fillId="0" borderId="19" xfId="7" applyFont="1" applyBorder="1" applyAlignment="1" applyProtection="1">
      <alignment vertical="center" shrinkToFit="1"/>
      <protection locked="0"/>
    </xf>
    <xf numFmtId="0" fontId="12" fillId="0" borderId="35" xfId="7" applyBorder="1" applyAlignment="1" applyProtection="1">
      <alignment horizontal="center" vertical="center" shrinkToFit="1"/>
      <protection locked="0"/>
    </xf>
    <xf numFmtId="0" fontId="12" fillId="0" borderId="39" xfId="7" applyBorder="1" applyAlignment="1" applyProtection="1">
      <alignment horizontal="center" vertical="center" shrinkToFit="1"/>
      <protection locked="0"/>
    </xf>
    <xf numFmtId="0" fontId="12" fillId="0" borderId="40" xfId="7" applyBorder="1" applyAlignment="1" applyProtection="1">
      <alignment horizontal="center" vertical="center" shrinkToFit="1"/>
      <protection locked="0"/>
    </xf>
    <xf numFmtId="0" fontId="12" fillId="0" borderId="41" xfId="7" applyBorder="1" applyAlignment="1">
      <alignment horizontal="center" vertical="center" shrinkToFit="1"/>
    </xf>
    <xf numFmtId="0" fontId="12" fillId="0" borderId="19" xfId="7" applyBorder="1" applyAlignment="1">
      <alignment horizontal="center" vertical="center" shrinkToFit="1"/>
    </xf>
  </cellXfs>
  <cellStyles count="12">
    <cellStyle name="パーセント 2" xfId="10" xr:uid="{7383566F-30A6-4A51-9214-11CF12EAAA77}"/>
    <cellStyle name="パーセント 2 2" xfId="11" xr:uid="{AC306119-705D-480E-AA32-85F829178451}"/>
    <cellStyle name="ハイパーリンク" xfId="9" builtinId="8"/>
    <cellStyle name="ハイパーリンク 2" xfId="5" xr:uid="{637E87DF-53E4-41F7-A21D-6EC77778D01C}"/>
    <cellStyle name="桁区切り 2" xfId="8" xr:uid="{0100E836-0753-4CA6-AD04-2FB7BCA6DFE8}"/>
    <cellStyle name="標準" xfId="0" builtinId="0"/>
    <cellStyle name="標準 2" xfId="1" xr:uid="{00000000-0005-0000-0000-000001000000}"/>
    <cellStyle name="標準 2 2" xfId="7" xr:uid="{DA9F339D-61D4-4D7B-B8A9-924B23636C5B}"/>
    <cellStyle name="標準 3" xfId="3" xr:uid="{D7D7D07A-7C42-4F54-B8BB-95EF8436D08C}"/>
    <cellStyle name="標準 4" xfId="4" xr:uid="{84BBC752-CB43-4435-BC99-CBA1CF34B94E}"/>
    <cellStyle name="標準 5" xfId="6" xr:uid="{A4AA29C1-40D3-4AB3-A5C0-900C379ACD28}"/>
    <cellStyle name="標準 6" xfId="2" xr:uid="{BE3227DC-FD73-429E-9961-D94347C1EEFD}"/>
  </cellStyles>
  <dxfs count="2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224204</xdr:colOff>
      <xdr:row>13</xdr:row>
      <xdr:rowOff>89042</xdr:rowOff>
    </xdr:from>
    <xdr:to>
      <xdr:col>1</xdr:col>
      <xdr:colOff>495300</xdr:colOff>
      <xdr:row>13</xdr:row>
      <xdr:rowOff>229720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D49FF2E-7D08-4F84-BE6D-BBABBB26C1B9}"/>
            </a:ext>
          </a:extLst>
        </xdr:cNvPr>
        <xdr:cNvSpPr/>
      </xdr:nvSpPr>
      <xdr:spPr>
        <a:xfrm>
          <a:off x="560380" y="3002571"/>
          <a:ext cx="271096" cy="14067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</xdr:row>
      <xdr:rowOff>95250</xdr:rowOff>
    </xdr:from>
    <xdr:to>
      <xdr:col>4</xdr:col>
      <xdr:colOff>161925</xdr:colOff>
      <xdr:row>9</xdr:row>
      <xdr:rowOff>120523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952BBEBA-ADA9-4FA2-BAD4-56CBC4D4ECB9}"/>
            </a:ext>
          </a:extLst>
        </xdr:cNvPr>
        <xdr:cNvSpPr/>
      </xdr:nvSpPr>
      <xdr:spPr>
        <a:xfrm>
          <a:off x="120650" y="1209675"/>
          <a:ext cx="838200" cy="676148"/>
        </a:xfrm>
        <a:prstGeom prst="wedgeRectCallout">
          <a:avLst>
            <a:gd name="adj1" fmla="val -25624"/>
            <a:gd name="adj2" fmla="val 11528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利用者様氏名を記入</a:t>
          </a:r>
        </a:p>
      </xdr:txBody>
    </xdr:sp>
    <xdr:clientData/>
  </xdr:twoCellAnchor>
  <xdr:twoCellAnchor>
    <xdr:from>
      <xdr:col>25</xdr:col>
      <xdr:colOff>76200</xdr:colOff>
      <xdr:row>6</xdr:row>
      <xdr:rowOff>123825</xdr:rowOff>
    </xdr:from>
    <xdr:to>
      <xdr:col>36</xdr:col>
      <xdr:colOff>156846</xdr:colOff>
      <xdr:row>17</xdr:row>
      <xdr:rowOff>151764</xdr:rowOff>
    </xdr:to>
    <xdr:sp macro="" textlink="">
      <xdr:nvSpPr>
        <xdr:cNvPr id="3" name="線吹き出し 1 (枠付き) 3">
          <a:extLst>
            <a:ext uri="{FF2B5EF4-FFF2-40B4-BE49-F238E27FC236}">
              <a16:creationId xmlns:a16="http://schemas.microsoft.com/office/drawing/2014/main" id="{8AF97D08-A155-4360-A6F6-FB95C2227C8A}"/>
            </a:ext>
          </a:extLst>
        </xdr:cNvPr>
        <xdr:cNvSpPr/>
      </xdr:nvSpPr>
      <xdr:spPr>
        <a:xfrm>
          <a:off x="4619625" y="1397000"/>
          <a:ext cx="1969771" cy="1812289"/>
        </a:xfrm>
        <a:prstGeom prst="borderCallout1">
          <a:avLst>
            <a:gd name="adj1" fmla="val 18750"/>
            <a:gd name="adj2" fmla="val -8333"/>
            <a:gd name="adj3" fmla="val -58807"/>
            <a:gd name="adj4" fmla="val -5212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介護職員処遇改善加算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Ⅰ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Ⅱ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2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Ⅲ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処遇改善加算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Ⅳ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介護職員処遇改善加算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Ⅴ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算定しない場合は「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0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」と入力して下さい。</a:t>
          </a:r>
        </a:p>
      </xdr:txBody>
    </xdr:sp>
    <xdr:clientData/>
  </xdr:twoCellAnchor>
  <xdr:twoCellAnchor>
    <xdr:from>
      <xdr:col>20</xdr:col>
      <xdr:colOff>0</xdr:colOff>
      <xdr:row>19</xdr:row>
      <xdr:rowOff>19050</xdr:rowOff>
    </xdr:from>
    <xdr:to>
      <xdr:col>32</xdr:col>
      <xdr:colOff>136526</xdr:colOff>
      <xdr:row>27</xdr:row>
      <xdr:rowOff>38100</xdr:rowOff>
    </xdr:to>
    <xdr:sp macro="" textlink="">
      <xdr:nvSpPr>
        <xdr:cNvPr id="4" name="線吹き出し 1 (枠付き) 4">
          <a:extLst>
            <a:ext uri="{FF2B5EF4-FFF2-40B4-BE49-F238E27FC236}">
              <a16:creationId xmlns:a16="http://schemas.microsoft.com/office/drawing/2014/main" id="{756440B3-8F52-4129-B1B2-8782B6C29921}"/>
            </a:ext>
          </a:extLst>
        </xdr:cNvPr>
        <xdr:cNvSpPr/>
      </xdr:nvSpPr>
      <xdr:spPr>
        <a:xfrm>
          <a:off x="3686175" y="3400425"/>
          <a:ext cx="2197101" cy="1314450"/>
        </a:xfrm>
        <a:prstGeom prst="borderCallout1">
          <a:avLst>
            <a:gd name="adj1" fmla="val 14904"/>
            <a:gd name="adj2" fmla="val -2435"/>
            <a:gd name="adj3" fmla="val 29277"/>
            <a:gd name="adj4" fmla="val -296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送迎の減算は泊りに係らず、家族送迎等実態として送迎が無い場合算定して下さい。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片道分が無い場合は「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」。往復送迎が無い場合は「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」と記入して下さい。</a:t>
          </a:r>
        </a:p>
      </xdr:txBody>
    </xdr:sp>
    <xdr:clientData/>
  </xdr:twoCellAnchor>
  <xdr:twoCellAnchor>
    <xdr:from>
      <xdr:col>9</xdr:col>
      <xdr:colOff>142875</xdr:colOff>
      <xdr:row>31</xdr:row>
      <xdr:rowOff>19050</xdr:rowOff>
    </xdr:from>
    <xdr:to>
      <xdr:col>16</xdr:col>
      <xdr:colOff>123825</xdr:colOff>
      <xdr:row>37</xdr:row>
      <xdr:rowOff>50800</xdr:rowOff>
    </xdr:to>
    <xdr:sp macro="" textlink="">
      <xdr:nvSpPr>
        <xdr:cNvPr id="5" name="線吹き出し 1 (枠付き) 5">
          <a:extLst>
            <a:ext uri="{FF2B5EF4-FFF2-40B4-BE49-F238E27FC236}">
              <a16:creationId xmlns:a16="http://schemas.microsoft.com/office/drawing/2014/main" id="{5BB33BA9-56DE-4499-BDCC-DE3DB01DE3F6}"/>
            </a:ext>
          </a:extLst>
        </xdr:cNvPr>
        <xdr:cNvSpPr/>
      </xdr:nvSpPr>
      <xdr:spPr>
        <a:xfrm>
          <a:off x="1939925" y="5343525"/>
          <a:ext cx="1181100" cy="1000125"/>
        </a:xfrm>
        <a:prstGeom prst="borderCallout1">
          <a:avLst>
            <a:gd name="adj1" fmla="val 23783"/>
            <a:gd name="adj2" fmla="val -5838"/>
            <a:gd name="adj3" fmla="val -4596"/>
            <a:gd name="adj4" fmla="val -904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要支援、要介護どちらかに介護度をリストから選択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（数字のみ）</a:t>
          </a:r>
        </a:p>
      </xdr:txBody>
    </xdr:sp>
    <xdr:clientData/>
  </xdr:twoCellAnchor>
  <xdr:twoCellAnchor>
    <xdr:from>
      <xdr:col>4</xdr:col>
      <xdr:colOff>57150</xdr:colOff>
      <xdr:row>33</xdr:row>
      <xdr:rowOff>73025</xdr:rowOff>
    </xdr:from>
    <xdr:to>
      <xdr:col>9</xdr:col>
      <xdr:colOff>60325</xdr:colOff>
      <xdr:row>33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DDD8CC-462E-41B2-AA82-50A094465016}"/>
            </a:ext>
          </a:extLst>
        </xdr:cNvPr>
        <xdr:cNvCxnSpPr/>
      </xdr:nvCxnSpPr>
      <xdr:spPr>
        <a:xfrm flipH="1">
          <a:off x="857250" y="5721350"/>
          <a:ext cx="1006475" cy="47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39</xdr:row>
      <xdr:rowOff>66675</xdr:rowOff>
    </xdr:from>
    <xdr:to>
      <xdr:col>21</xdr:col>
      <xdr:colOff>149226</xdr:colOff>
      <xdr:row>45</xdr:row>
      <xdr:rowOff>85724</xdr:rowOff>
    </xdr:to>
    <xdr:sp macro="" textlink="">
      <xdr:nvSpPr>
        <xdr:cNvPr id="7" name="線吹き出し 1 (枠付き) 26">
          <a:extLst>
            <a:ext uri="{FF2B5EF4-FFF2-40B4-BE49-F238E27FC236}">
              <a16:creationId xmlns:a16="http://schemas.microsoft.com/office/drawing/2014/main" id="{074039BD-D35B-4449-96A9-DAE227D6CDA5}"/>
            </a:ext>
          </a:extLst>
        </xdr:cNvPr>
        <xdr:cNvSpPr/>
      </xdr:nvSpPr>
      <xdr:spPr>
        <a:xfrm>
          <a:off x="2378075" y="6683375"/>
          <a:ext cx="1628776" cy="996949"/>
        </a:xfrm>
        <a:prstGeom prst="borderCallout1">
          <a:avLst>
            <a:gd name="adj1" fmla="val 18750"/>
            <a:gd name="adj2" fmla="val -8333"/>
            <a:gd name="adj3" fmla="val 51122"/>
            <a:gd name="adj4" fmla="val -851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サービス提供時間を記入、</a:t>
          </a:r>
          <a:endParaRPr kumimoji="1" lang="en-US" altLang="ja-JP" sz="1100" b="1" cap="none" spc="0">
            <a:ln w="12700">
              <a:noFill/>
              <a:prstDash val="solid"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上：開始時間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下：終了時間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※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金額には影響しません。</a:t>
          </a:r>
        </a:p>
      </xdr:txBody>
    </xdr:sp>
    <xdr:clientData/>
  </xdr:twoCellAnchor>
  <xdr:twoCellAnchor>
    <xdr:from>
      <xdr:col>24</xdr:col>
      <xdr:colOff>28575</xdr:colOff>
      <xdr:row>35</xdr:row>
      <xdr:rowOff>9525</xdr:rowOff>
    </xdr:from>
    <xdr:to>
      <xdr:col>36</xdr:col>
      <xdr:colOff>85725</xdr:colOff>
      <xdr:row>45</xdr:row>
      <xdr:rowOff>15874</xdr:rowOff>
    </xdr:to>
    <xdr:sp macro="" textlink="">
      <xdr:nvSpPr>
        <xdr:cNvPr id="8" name="線吹き出し 1 (枠付き) 27">
          <a:extLst>
            <a:ext uri="{FF2B5EF4-FFF2-40B4-BE49-F238E27FC236}">
              <a16:creationId xmlns:a16="http://schemas.microsoft.com/office/drawing/2014/main" id="{8D9DD742-EBF0-45D4-AB4D-3D7E93850CF5}"/>
            </a:ext>
          </a:extLst>
        </xdr:cNvPr>
        <xdr:cNvSpPr/>
      </xdr:nvSpPr>
      <xdr:spPr>
        <a:xfrm>
          <a:off x="4397375" y="5978525"/>
          <a:ext cx="2114550" cy="1625599"/>
        </a:xfrm>
        <a:prstGeom prst="borderCallout1">
          <a:avLst>
            <a:gd name="adj1" fmla="val 28086"/>
            <a:gd name="adj2" fmla="val -4674"/>
            <a:gd name="adj3" fmla="val 51744"/>
            <a:gd name="adj4" fmla="val -16340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給付率を記入</a:t>
          </a:r>
          <a:endParaRPr kumimoji="1" lang="en-US" altLang="ja-JP" sz="1100" b="1" cap="none" spc="0">
            <a:ln w="12700">
              <a:noFill/>
              <a:prstDash val="solid"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利用者様の負担が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90%</a:t>
          </a:r>
        </a:p>
        <a:p>
          <a:pPr algn="ctr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2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80%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、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70%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等。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その他、減免措置を受けている方は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95%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等をリストから選択して下さい。</a:t>
          </a:r>
          <a:endParaRPr kumimoji="1" lang="ja-JP" altLang="en-US" sz="1100" b="1">
            <a:ln>
              <a:noFill/>
            </a:ln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114300</xdr:colOff>
      <xdr:row>48</xdr:row>
      <xdr:rowOff>104775</xdr:rowOff>
    </xdr:from>
    <xdr:to>
      <xdr:col>4</xdr:col>
      <xdr:colOff>152400</xdr:colOff>
      <xdr:row>52</xdr:row>
      <xdr:rowOff>130048</xdr:rowOff>
    </xdr:to>
    <xdr:sp macro="" textlink="">
      <xdr:nvSpPr>
        <xdr:cNvPr id="9" name="四角形吹き出し 29">
          <a:extLst>
            <a:ext uri="{FF2B5EF4-FFF2-40B4-BE49-F238E27FC236}">
              <a16:creationId xmlns:a16="http://schemas.microsoft.com/office/drawing/2014/main" id="{4B60A371-0D0A-4AF7-A018-0A12FC1A1ADE}"/>
            </a:ext>
          </a:extLst>
        </xdr:cNvPr>
        <xdr:cNvSpPr/>
      </xdr:nvSpPr>
      <xdr:spPr>
        <a:xfrm>
          <a:off x="114300" y="8197850"/>
          <a:ext cx="838200" cy="672973"/>
        </a:xfrm>
        <a:prstGeom prst="wedgeRectCallout">
          <a:avLst>
            <a:gd name="adj1" fmla="val -26577"/>
            <a:gd name="adj2" fmla="val 11042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利用者様氏名を記入</a:t>
          </a:r>
        </a:p>
      </xdr:txBody>
    </xdr:sp>
    <xdr:clientData/>
  </xdr:twoCellAnchor>
  <xdr:twoCellAnchor>
    <xdr:from>
      <xdr:col>17</xdr:col>
      <xdr:colOff>95250</xdr:colOff>
      <xdr:row>54</xdr:row>
      <xdr:rowOff>66675</xdr:rowOff>
    </xdr:from>
    <xdr:to>
      <xdr:col>33</xdr:col>
      <xdr:colOff>142875</xdr:colOff>
      <xdr:row>61</xdr:row>
      <xdr:rowOff>104774</xdr:rowOff>
    </xdr:to>
    <xdr:sp macro="" textlink="">
      <xdr:nvSpPr>
        <xdr:cNvPr id="10" name="線吹き出し 1 (枠付き) 30">
          <a:extLst>
            <a:ext uri="{FF2B5EF4-FFF2-40B4-BE49-F238E27FC236}">
              <a16:creationId xmlns:a16="http://schemas.microsoft.com/office/drawing/2014/main" id="{AA2209EB-7E32-40C2-8D2D-B9D0B702DC9D}"/>
            </a:ext>
          </a:extLst>
        </xdr:cNvPr>
        <xdr:cNvSpPr/>
      </xdr:nvSpPr>
      <xdr:spPr>
        <a:xfrm>
          <a:off x="3267075" y="9131300"/>
          <a:ext cx="2787650" cy="1177924"/>
        </a:xfrm>
        <a:prstGeom prst="borderCallout1">
          <a:avLst>
            <a:gd name="adj1" fmla="val 47917"/>
            <a:gd name="adj2" fmla="val -360"/>
            <a:gd name="adj3" fmla="val 445657"/>
            <a:gd name="adj4" fmla="val -8721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提供時間が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時間半なので、デイ（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～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）に該当。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利用日に数字の「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」を記入していく。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その他、実施した項目に数字を記入していく</a:t>
          </a:r>
        </a:p>
      </xdr:txBody>
    </xdr:sp>
    <xdr:clientData/>
  </xdr:twoCellAnchor>
  <xdr:twoCellAnchor>
    <xdr:from>
      <xdr:col>21</xdr:col>
      <xdr:colOff>104775</xdr:colOff>
      <xdr:row>71</xdr:row>
      <xdr:rowOff>104775</xdr:rowOff>
    </xdr:from>
    <xdr:to>
      <xdr:col>36</xdr:col>
      <xdr:colOff>114301</xdr:colOff>
      <xdr:row>83</xdr:row>
      <xdr:rowOff>34926</xdr:rowOff>
    </xdr:to>
    <xdr:sp macro="" textlink="">
      <xdr:nvSpPr>
        <xdr:cNvPr id="11" name="線吹き出し 1 (枠付き) 31">
          <a:extLst>
            <a:ext uri="{FF2B5EF4-FFF2-40B4-BE49-F238E27FC236}">
              <a16:creationId xmlns:a16="http://schemas.microsoft.com/office/drawing/2014/main" id="{26578912-F942-4B69-B4FE-165E1DA17327}"/>
            </a:ext>
          </a:extLst>
        </xdr:cNvPr>
        <xdr:cNvSpPr/>
      </xdr:nvSpPr>
      <xdr:spPr>
        <a:xfrm>
          <a:off x="3959225" y="11922125"/>
          <a:ext cx="2584451" cy="1876426"/>
        </a:xfrm>
        <a:prstGeom prst="borderCallout1">
          <a:avLst>
            <a:gd name="adj1" fmla="val 47917"/>
            <a:gd name="adj2" fmla="val -360"/>
            <a:gd name="adj3" fmla="val 101585"/>
            <a:gd name="adj4" fmla="val -413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通院サポートはサービスを行った時間数を記入して下さい。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※3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時間なら「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」、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5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時間なら「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5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計の列には通院サポートを行った総時間数が表示されます。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金額の列には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時間までなら定額。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以降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時間延長ごとに延長料金が加算されていきます。</a:t>
          </a:r>
        </a:p>
      </xdr:txBody>
    </xdr:sp>
    <xdr:clientData/>
  </xdr:twoCellAnchor>
  <xdr:twoCellAnchor>
    <xdr:from>
      <xdr:col>12</xdr:col>
      <xdr:colOff>76200</xdr:colOff>
      <xdr:row>57</xdr:row>
      <xdr:rowOff>118746</xdr:rowOff>
    </xdr:from>
    <xdr:to>
      <xdr:col>17</xdr:col>
      <xdr:colOff>85091</xdr:colOff>
      <xdr:row>58</xdr:row>
      <xdr:rowOff>76200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1762A672-7C1B-4AEE-A03E-453D5FDF3DFA}"/>
            </a:ext>
          </a:extLst>
        </xdr:cNvPr>
        <xdr:cNvCxnSpPr/>
      </xdr:nvCxnSpPr>
      <xdr:spPr>
        <a:xfrm flipH="1">
          <a:off x="2390775" y="9675496"/>
          <a:ext cx="869316" cy="11620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493E-704C-4200-A86F-15ADECA3C7D2}">
  <sheetPr>
    <tabColor theme="5"/>
  </sheetPr>
  <dimension ref="B1:K19"/>
  <sheetViews>
    <sheetView showGridLines="0" tabSelected="1" zoomScale="85" zoomScaleNormal="85" workbookViewId="0">
      <selection activeCell="J3" sqref="J3"/>
    </sheetView>
  </sheetViews>
  <sheetFormatPr defaultColWidth="9" defaultRowHeight="13" x14ac:dyDescent="0.2"/>
  <cols>
    <col min="1" max="1" width="4.36328125" style="1" customWidth="1"/>
    <col min="2" max="2" width="12.90625" style="1" customWidth="1"/>
    <col min="3" max="3" width="6.7265625" style="1" bestFit="1" customWidth="1"/>
    <col min="4" max="4" width="15.26953125" style="1" customWidth="1"/>
    <col min="5" max="5" width="5.36328125" style="1" customWidth="1"/>
    <col min="6" max="6" width="6.08984375" style="1" customWidth="1"/>
    <col min="7" max="7" width="5.36328125" style="1" customWidth="1"/>
    <col min="8" max="8" width="8.90625" style="1" customWidth="1"/>
    <col min="9" max="9" width="21.36328125" style="1" bestFit="1" customWidth="1"/>
    <col min="10" max="10" width="13.453125" style="1" customWidth="1"/>
    <col min="11" max="16384" width="9" style="1"/>
  </cols>
  <sheetData>
    <row r="1" spans="2:11" ht="22.5" customHeight="1" x14ac:dyDescent="0.2">
      <c r="B1" s="16" t="s">
        <v>75</v>
      </c>
    </row>
    <row r="2" spans="2:11" ht="22.5" customHeight="1" thickBot="1" x14ac:dyDescent="0.25">
      <c r="B2" s="16"/>
      <c r="I2" s="17" t="s">
        <v>83</v>
      </c>
    </row>
    <row r="3" spans="2:11" ht="22.5" customHeight="1" x14ac:dyDescent="0.2">
      <c r="B3" s="136" t="s">
        <v>77</v>
      </c>
      <c r="C3" s="138" t="s">
        <v>78</v>
      </c>
      <c r="D3" s="132"/>
      <c r="E3" s="132"/>
      <c r="F3" s="132"/>
      <c r="G3" s="133"/>
      <c r="I3" s="20" t="s">
        <v>79</v>
      </c>
      <c r="J3" s="21" t="s">
        <v>22</v>
      </c>
    </row>
    <row r="4" spans="2:11" ht="22.5" customHeight="1" x14ac:dyDescent="0.2">
      <c r="B4" s="137"/>
      <c r="C4" s="139"/>
      <c r="D4" s="134"/>
      <c r="E4" s="134"/>
      <c r="F4" s="134"/>
      <c r="G4" s="135"/>
    </row>
    <row r="5" spans="2:11" ht="22.5" customHeight="1" x14ac:dyDescent="0.2">
      <c r="B5" s="150" t="s">
        <v>18</v>
      </c>
      <c r="C5" s="148" t="s">
        <v>17</v>
      </c>
      <c r="D5" s="144">
        <v>2024</v>
      </c>
      <c r="E5" s="146" t="s">
        <v>2</v>
      </c>
      <c r="F5" s="144">
        <v>5</v>
      </c>
      <c r="G5" s="142" t="s">
        <v>3</v>
      </c>
      <c r="I5" s="18" t="s">
        <v>59</v>
      </c>
      <c r="J5" s="19">
        <v>550</v>
      </c>
    </row>
    <row r="6" spans="2:11" ht="22.5" customHeight="1" thickBot="1" x14ac:dyDescent="0.25">
      <c r="B6" s="151"/>
      <c r="C6" s="149"/>
      <c r="D6" s="145"/>
      <c r="E6" s="147"/>
      <c r="F6" s="145"/>
      <c r="G6" s="143"/>
      <c r="I6" s="18" t="s">
        <v>60</v>
      </c>
      <c r="J6" s="19">
        <v>100</v>
      </c>
      <c r="K6" s="22" t="s">
        <v>74</v>
      </c>
    </row>
    <row r="7" spans="2:11" ht="22.5" customHeight="1" x14ac:dyDescent="0.2">
      <c r="I7" s="18" t="s">
        <v>61</v>
      </c>
      <c r="J7" s="19">
        <v>50</v>
      </c>
    </row>
    <row r="8" spans="2:11" ht="22.5" customHeight="1" x14ac:dyDescent="0.2">
      <c r="I8" s="18" t="s">
        <v>62</v>
      </c>
      <c r="J8" s="19">
        <v>100</v>
      </c>
    </row>
    <row r="9" spans="2:11" ht="22.5" customHeight="1" x14ac:dyDescent="0.2">
      <c r="B9" s="16" t="s">
        <v>76</v>
      </c>
      <c r="I9" s="18" t="s">
        <v>63</v>
      </c>
      <c r="J9" s="19">
        <v>150</v>
      </c>
    </row>
    <row r="10" spans="2:11" ht="22.5" customHeight="1" x14ac:dyDescent="0.2">
      <c r="B10" s="141" t="s">
        <v>81</v>
      </c>
      <c r="C10" s="141"/>
      <c r="D10" s="141"/>
      <c r="E10" s="141"/>
      <c r="F10" s="141"/>
      <c r="G10" s="141"/>
      <c r="I10" s="18" t="s">
        <v>64</v>
      </c>
      <c r="J10" s="19">
        <v>2000</v>
      </c>
    </row>
    <row r="11" spans="2:11" ht="22.5" customHeight="1" x14ac:dyDescent="0.2">
      <c r="B11" s="141"/>
      <c r="C11" s="141"/>
      <c r="D11" s="141"/>
      <c r="E11" s="141"/>
      <c r="F11" s="141"/>
      <c r="G11" s="141"/>
      <c r="I11" s="18" t="s">
        <v>65</v>
      </c>
      <c r="J11" s="19">
        <v>220</v>
      </c>
    </row>
    <row r="12" spans="2:11" ht="22.5" customHeight="1" x14ac:dyDescent="0.2">
      <c r="B12" s="141" t="s">
        <v>82</v>
      </c>
      <c r="C12" s="141"/>
      <c r="D12" s="141"/>
      <c r="E12" s="141"/>
      <c r="F12" s="141"/>
      <c r="G12" s="141"/>
      <c r="I12" s="18" t="s">
        <v>66</v>
      </c>
      <c r="J12" s="19">
        <v>650</v>
      </c>
    </row>
    <row r="13" spans="2:11" ht="22.5" customHeight="1" x14ac:dyDescent="0.2">
      <c r="B13" s="141"/>
      <c r="C13" s="141"/>
      <c r="D13" s="141"/>
      <c r="E13" s="141"/>
      <c r="F13" s="141"/>
      <c r="G13" s="141"/>
      <c r="I13" s="18" t="s">
        <v>67</v>
      </c>
      <c r="J13" s="19">
        <v>330</v>
      </c>
    </row>
    <row r="14" spans="2:11" ht="22.5" customHeight="1" x14ac:dyDescent="0.2">
      <c r="B14" s="140" t="s">
        <v>16</v>
      </c>
      <c r="C14" s="140"/>
      <c r="D14" s="140"/>
      <c r="E14" s="140"/>
      <c r="F14" s="140"/>
      <c r="G14" s="140"/>
      <c r="I14" s="18" t="s">
        <v>68</v>
      </c>
      <c r="J14" s="19">
        <v>300</v>
      </c>
    </row>
    <row r="15" spans="2:11" ht="22.5" customHeight="1" x14ac:dyDescent="0.2">
      <c r="B15" s="2" t="s">
        <v>80</v>
      </c>
      <c r="I15" s="18" t="s">
        <v>69</v>
      </c>
      <c r="J15" s="19">
        <v>150</v>
      </c>
    </row>
    <row r="16" spans="2:11" ht="22.5" customHeight="1" x14ac:dyDescent="0.2">
      <c r="I16" s="18" t="s">
        <v>70</v>
      </c>
      <c r="J16" s="19">
        <v>3300</v>
      </c>
    </row>
    <row r="17" spans="9:10" ht="22.5" customHeight="1" x14ac:dyDescent="0.2">
      <c r="I17" s="18" t="s">
        <v>71</v>
      </c>
      <c r="J17" s="19">
        <v>1100</v>
      </c>
    </row>
    <row r="18" spans="9:10" ht="22.5" customHeight="1" x14ac:dyDescent="0.2">
      <c r="I18" s="18" t="s">
        <v>72</v>
      </c>
      <c r="J18" s="19">
        <v>3000</v>
      </c>
    </row>
    <row r="19" spans="9:10" ht="22.5" customHeight="1" x14ac:dyDescent="0.2">
      <c r="I19" s="18" t="s">
        <v>73</v>
      </c>
      <c r="J19" s="19">
        <v>5000</v>
      </c>
    </row>
  </sheetData>
  <mergeCells count="12">
    <mergeCell ref="D3:G4"/>
    <mergeCell ref="B3:B4"/>
    <mergeCell ref="C3:C4"/>
    <mergeCell ref="B14:G14"/>
    <mergeCell ref="B10:G11"/>
    <mergeCell ref="B12:G13"/>
    <mergeCell ref="G5:G6"/>
    <mergeCell ref="F5:F6"/>
    <mergeCell ref="E5:E6"/>
    <mergeCell ref="D5:D6"/>
    <mergeCell ref="C5:C6"/>
    <mergeCell ref="B5:B6"/>
  </mergeCells>
  <phoneticPr fontId="5"/>
  <conditionalFormatting sqref="D3">
    <cfRule type="cellIs" dxfId="22" priority="2" operator="equal">
      <formula>""</formula>
    </cfRule>
  </conditionalFormatting>
  <conditionalFormatting sqref="D5 F5">
    <cfRule type="cellIs" dxfId="21" priority="4" operator="equal">
      <formula>""</formula>
    </cfRule>
  </conditionalFormatting>
  <conditionalFormatting sqref="J3">
    <cfRule type="cellIs" dxfId="20" priority="1" operator="equal">
      <formula>""</formula>
    </cfRule>
  </conditionalFormatting>
  <conditionalFormatting sqref="J5 J7:J19">
    <cfRule type="cellIs" dxfId="19" priority="3" operator="equal">
      <formula>""</formula>
    </cfRule>
  </conditionalFormatting>
  <hyperlinks>
    <hyperlink ref="B10:G11" location="経過報告!A1" display="【営　業】　ケアマネジャー訪問管理" xr:uid="{B3A1E8E3-7362-467C-8112-78DC8A9EEC40}"/>
    <hyperlink ref="B12:G13" location="利用実績表!A1" display="【契約後】　利用者管理" xr:uid="{63A18D10-31D9-43D2-85FD-6038115EEE66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72556-A838-4930-94A5-D343D8B46C7A}">
          <x14:formula1>
            <xm:f>'料金、単位一覧'!$AH$2:$AH$9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0AFC-CE95-4774-94D8-471E96CE5E6E}">
  <sheetPr>
    <tabColor theme="0" tint="-0.499984740745262"/>
  </sheetPr>
  <dimension ref="A1:AK110"/>
  <sheetViews>
    <sheetView showGridLines="0" view="pageBreakPreview" zoomScaleNormal="100" zoomScaleSheetLayoutView="100" workbookViewId="0">
      <selection activeCell="I4" sqref="I4:O4"/>
    </sheetView>
  </sheetViews>
  <sheetFormatPr defaultColWidth="8.6328125" defaultRowHeight="13" x14ac:dyDescent="0.2"/>
  <cols>
    <col min="1" max="1" width="7.36328125" style="4" customWidth="1"/>
    <col min="2" max="15" width="2.453125" style="4" customWidth="1"/>
    <col min="16" max="16" width="3.90625" style="4" bestFit="1" customWidth="1"/>
    <col min="17" max="18" width="2.453125" style="4" customWidth="1"/>
    <col min="19" max="19" width="3.90625" style="4" bestFit="1" customWidth="1"/>
    <col min="20" max="30" width="2.453125" style="4" customWidth="1"/>
    <col min="31" max="31" width="7" style="85" customWidth="1"/>
    <col min="32" max="32" width="7.08984375" style="85" bestFit="1" customWidth="1"/>
    <col min="33" max="33" width="5.36328125" style="85" customWidth="1"/>
    <col min="34" max="35" width="8.6328125" style="85"/>
    <col min="36" max="16384" width="8.6328125" style="4"/>
  </cols>
  <sheetData>
    <row r="1" spans="1:35" ht="32.25" customHeight="1" x14ac:dyDescent="0.2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5" ht="21" x14ac:dyDescent="0.2">
      <c r="A2" s="153" t="str">
        <f>もくじ!$C$3&amp;"　"&amp;もくじ!$D$3</f>
        <v>樹楽　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AH2" s="94" t="s">
        <v>22</v>
      </c>
      <c r="AI2" s="95">
        <v>11.1</v>
      </c>
    </row>
    <row r="3" spans="1:35" x14ac:dyDescent="0.2">
      <c r="AH3" s="94" t="s">
        <v>23</v>
      </c>
      <c r="AI3" s="95">
        <v>10.88</v>
      </c>
    </row>
    <row r="4" spans="1:35" ht="21" customHeight="1" x14ac:dyDescent="0.2">
      <c r="A4" s="4" t="s">
        <v>20</v>
      </c>
      <c r="E4" s="154" t="s">
        <v>21</v>
      </c>
      <c r="F4" s="154"/>
      <c r="G4" s="154"/>
      <c r="H4" s="154"/>
      <c r="I4" s="155" t="str">
        <f>IF(もくじ!$J$3="","もくじで選択",もくじ!$J$3)</f>
        <v>1級地</v>
      </c>
      <c r="J4" s="155"/>
      <c r="K4" s="155"/>
      <c r="L4" s="155"/>
      <c r="M4" s="155"/>
      <c r="N4" s="155"/>
      <c r="O4" s="155"/>
      <c r="P4" s="155">
        <f>VLOOKUP($I$4,$AH$2:$AI$9,2,FALSE)</f>
        <v>11.1</v>
      </c>
      <c r="Q4" s="155"/>
      <c r="R4" s="155"/>
      <c r="S4" s="155"/>
      <c r="T4" s="155"/>
      <c r="U4" s="155"/>
      <c r="V4" s="155"/>
      <c r="AH4" s="94" t="s">
        <v>24</v>
      </c>
      <c r="AI4" s="95">
        <v>10.83</v>
      </c>
    </row>
    <row r="5" spans="1:35" ht="19.5" customHeight="1" x14ac:dyDescent="0.2">
      <c r="AH5" s="94" t="s">
        <v>25</v>
      </c>
      <c r="AI5" s="95">
        <v>10.66</v>
      </c>
    </row>
    <row r="6" spans="1:35" x14ac:dyDescent="0.2">
      <c r="A6" s="30" t="s">
        <v>84</v>
      </c>
      <c r="B6" s="30"/>
      <c r="C6" s="30"/>
      <c r="D6" s="30"/>
      <c r="E6" s="30"/>
      <c r="F6" s="30"/>
      <c r="G6" s="30"/>
      <c r="H6" s="30"/>
      <c r="I6" s="31"/>
      <c r="J6" s="31"/>
      <c r="K6" s="31"/>
      <c r="L6" s="31"/>
      <c r="M6" s="30"/>
      <c r="N6" s="32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90"/>
      <c r="AF6" s="90"/>
      <c r="AG6" s="91"/>
      <c r="AH6" s="94" t="s">
        <v>26</v>
      </c>
      <c r="AI6" s="95">
        <v>10.55</v>
      </c>
    </row>
    <row r="7" spans="1:35" x14ac:dyDescent="0.2">
      <c r="I7" s="28"/>
      <c r="J7" s="28"/>
      <c r="K7" s="28"/>
      <c r="L7" s="28"/>
      <c r="N7" s="29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H7" s="94" t="s">
        <v>27</v>
      </c>
      <c r="AI7" s="95">
        <v>10.33</v>
      </c>
    </row>
    <row r="8" spans="1:35" x14ac:dyDescent="0.2">
      <c r="E8" s="152" t="s">
        <v>30</v>
      </c>
      <c r="F8" s="152"/>
      <c r="G8" s="152"/>
      <c r="H8" s="152" t="s">
        <v>31</v>
      </c>
      <c r="I8" s="152"/>
      <c r="J8" s="152"/>
      <c r="K8" s="152" t="s">
        <v>32</v>
      </c>
      <c r="L8" s="152"/>
      <c r="M8" s="152"/>
      <c r="N8" s="152" t="s">
        <v>33</v>
      </c>
      <c r="O8" s="152"/>
      <c r="P8" s="152"/>
      <c r="Q8" s="152" t="s">
        <v>34</v>
      </c>
      <c r="R8" s="152"/>
      <c r="S8" s="152"/>
      <c r="T8" s="152" t="s">
        <v>35</v>
      </c>
      <c r="U8" s="152"/>
      <c r="V8" s="152"/>
      <c r="W8" s="152" t="s">
        <v>36</v>
      </c>
      <c r="X8" s="152"/>
      <c r="Y8" s="152"/>
      <c r="Z8" s="81"/>
      <c r="AA8" s="81"/>
      <c r="AB8" s="81"/>
      <c r="AC8" s="81"/>
      <c r="AD8" s="81"/>
      <c r="AH8" s="94" t="s">
        <v>28</v>
      </c>
      <c r="AI8" s="95">
        <v>10.17</v>
      </c>
    </row>
    <row r="9" spans="1:35" x14ac:dyDescent="0.2">
      <c r="A9" s="159" t="s">
        <v>139</v>
      </c>
      <c r="B9" s="160"/>
      <c r="C9" s="160"/>
      <c r="D9" s="86">
        <v>1</v>
      </c>
      <c r="E9" s="156">
        <v>313</v>
      </c>
      <c r="F9" s="157"/>
      <c r="G9" s="158"/>
      <c r="H9" s="156">
        <v>475</v>
      </c>
      <c r="I9" s="157"/>
      <c r="J9" s="158"/>
      <c r="K9" s="156">
        <v>497</v>
      </c>
      <c r="L9" s="157"/>
      <c r="M9" s="158"/>
      <c r="N9" s="156">
        <v>741</v>
      </c>
      <c r="O9" s="157"/>
      <c r="P9" s="158"/>
      <c r="Q9" s="156">
        <v>760</v>
      </c>
      <c r="R9" s="157"/>
      <c r="S9" s="158"/>
      <c r="T9" s="156">
        <v>861</v>
      </c>
      <c r="U9" s="157"/>
      <c r="V9" s="158"/>
      <c r="W9" s="156">
        <v>888</v>
      </c>
      <c r="X9" s="157"/>
      <c r="Y9" s="158"/>
      <c r="Z9" s="81"/>
      <c r="AA9" s="81"/>
      <c r="AB9" s="81"/>
      <c r="AC9" s="81"/>
      <c r="AD9" s="81"/>
      <c r="AH9" s="94" t="s">
        <v>29</v>
      </c>
      <c r="AI9" s="96">
        <v>10</v>
      </c>
    </row>
    <row r="10" spans="1:35" x14ac:dyDescent="0.2">
      <c r="A10" s="159" t="s">
        <v>139</v>
      </c>
      <c r="B10" s="160"/>
      <c r="C10" s="160"/>
      <c r="D10" s="86">
        <v>2</v>
      </c>
      <c r="E10" s="156">
        <v>347</v>
      </c>
      <c r="F10" s="157"/>
      <c r="G10" s="158"/>
      <c r="H10" s="156">
        <v>526</v>
      </c>
      <c r="I10" s="157"/>
      <c r="J10" s="158"/>
      <c r="K10" s="156">
        <v>551</v>
      </c>
      <c r="L10" s="157"/>
      <c r="M10" s="158"/>
      <c r="N10" s="156">
        <v>828</v>
      </c>
      <c r="O10" s="157"/>
      <c r="P10" s="158"/>
      <c r="Q10" s="156">
        <v>851</v>
      </c>
      <c r="R10" s="157"/>
      <c r="S10" s="158"/>
      <c r="T10" s="156">
        <v>961</v>
      </c>
      <c r="U10" s="157"/>
      <c r="V10" s="158"/>
      <c r="W10" s="156">
        <v>991</v>
      </c>
      <c r="X10" s="157"/>
      <c r="Y10" s="158"/>
      <c r="Z10" s="81"/>
      <c r="AA10" s="81"/>
      <c r="AB10" s="81"/>
      <c r="AC10" s="81"/>
      <c r="AD10" s="81"/>
    </row>
    <row r="11" spans="1:35" x14ac:dyDescent="0.2">
      <c r="A11" s="162"/>
      <c r="B11" s="163"/>
      <c r="C11" s="163"/>
      <c r="D11" s="87"/>
      <c r="E11" s="164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81"/>
      <c r="AA11" s="81"/>
      <c r="AB11" s="81"/>
      <c r="AC11" s="81"/>
      <c r="AD11" s="81"/>
    </row>
    <row r="12" spans="1:35" x14ac:dyDescent="0.2">
      <c r="A12" s="162"/>
      <c r="B12" s="163"/>
      <c r="C12" s="163"/>
      <c r="D12" s="87"/>
      <c r="E12" s="164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81"/>
      <c r="AA12" s="81"/>
      <c r="AB12" s="81"/>
      <c r="AC12" s="81"/>
      <c r="AD12" s="81"/>
    </row>
    <row r="13" spans="1:35" x14ac:dyDescent="0.2">
      <c r="A13" s="162"/>
      <c r="B13" s="163"/>
      <c r="C13" s="163"/>
      <c r="D13" s="87"/>
      <c r="E13" s="164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81"/>
      <c r="AA13" s="81"/>
      <c r="AB13" s="81"/>
      <c r="AC13" s="81"/>
      <c r="AD13" s="81"/>
    </row>
    <row r="14" spans="1:35" x14ac:dyDescent="0.2">
      <c r="I14" s="25"/>
      <c r="J14" s="25"/>
      <c r="K14" s="25"/>
      <c r="L14" s="25"/>
      <c r="M14" s="25"/>
      <c r="N14" s="25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82"/>
      <c r="AA14" s="82"/>
      <c r="AB14" s="82"/>
      <c r="AC14" s="81"/>
      <c r="AD14" s="81"/>
    </row>
    <row r="15" spans="1:35" ht="19.5" customHeight="1" x14ac:dyDescent="0.2">
      <c r="A15" s="152" t="s">
        <v>37</v>
      </c>
      <c r="B15" s="152"/>
      <c r="C15" s="152"/>
      <c r="D15" s="152"/>
      <c r="E15" s="152"/>
      <c r="F15" s="152"/>
      <c r="G15" s="152"/>
      <c r="H15" s="152"/>
      <c r="I15" s="165" t="s">
        <v>38</v>
      </c>
      <c r="J15" s="152"/>
      <c r="K15" s="152"/>
      <c r="L15" s="152"/>
      <c r="M15" s="152"/>
      <c r="N15" s="152"/>
      <c r="O15" s="166" t="s">
        <v>138</v>
      </c>
      <c r="P15" s="167"/>
      <c r="Q15" s="167"/>
      <c r="R15" s="167"/>
      <c r="S15" s="167"/>
      <c r="T15" s="167"/>
      <c r="U15" s="167" t="s">
        <v>39</v>
      </c>
      <c r="V15" s="167"/>
      <c r="W15" s="167"/>
      <c r="X15" s="168">
        <v>0.9</v>
      </c>
      <c r="Y15" s="168"/>
      <c r="Z15" s="80"/>
      <c r="AA15" s="80"/>
      <c r="AB15" s="80"/>
      <c r="AC15" s="80"/>
      <c r="AD15" s="80"/>
      <c r="AE15" s="92">
        <v>0.8</v>
      </c>
      <c r="AF15" s="92">
        <v>0.7</v>
      </c>
    </row>
    <row r="16" spans="1:35" x14ac:dyDescent="0.2">
      <c r="A16" s="173" t="s">
        <v>120</v>
      </c>
      <c r="B16" s="173"/>
      <c r="C16" s="173"/>
      <c r="D16" s="173"/>
      <c r="E16" s="173"/>
      <c r="F16" s="173"/>
      <c r="G16" s="173"/>
      <c r="H16" s="173"/>
      <c r="I16" s="172">
        <v>50</v>
      </c>
      <c r="J16" s="172"/>
      <c r="K16" s="172"/>
      <c r="L16" s="172"/>
      <c r="M16" s="172"/>
      <c r="N16" s="172"/>
      <c r="O16" s="166">
        <f>TRUNC(I16*$P$4,0)</f>
        <v>555</v>
      </c>
      <c r="P16" s="167"/>
      <c r="Q16" s="167"/>
      <c r="R16" s="167"/>
      <c r="S16" s="167"/>
      <c r="T16" s="167"/>
      <c r="U16" s="167">
        <f t="shared" ref="U16:U32" si="0">O16-TRUNC(O16*$X$15,0)</f>
        <v>56</v>
      </c>
      <c r="V16" s="167"/>
      <c r="W16" s="167"/>
      <c r="X16" s="167"/>
      <c r="Y16" s="167"/>
      <c r="Z16" s="167" t="s">
        <v>115</v>
      </c>
      <c r="AA16" s="167"/>
      <c r="AB16" s="167"/>
      <c r="AC16" s="167"/>
      <c r="AD16" s="167"/>
      <c r="AE16" s="85">
        <f t="shared" ref="AE16:AF32" si="1">$O16-TRUNC($O16*AE$15,0)</f>
        <v>111</v>
      </c>
      <c r="AF16" s="85">
        <f t="shared" si="1"/>
        <v>167</v>
      </c>
    </row>
    <row r="17" spans="1:32" x14ac:dyDescent="0.2">
      <c r="A17" s="169" t="s">
        <v>121</v>
      </c>
      <c r="B17" s="170"/>
      <c r="C17" s="170"/>
      <c r="D17" s="170"/>
      <c r="E17" s="170"/>
      <c r="F17" s="170"/>
      <c r="G17" s="170"/>
      <c r="H17" s="171"/>
      <c r="I17" s="172">
        <v>27</v>
      </c>
      <c r="J17" s="172"/>
      <c r="K17" s="172"/>
      <c r="L17" s="172"/>
      <c r="M17" s="172"/>
      <c r="N17" s="172"/>
      <c r="O17" s="166">
        <f t="shared" ref="O17:O32" si="2">TRUNC(I17*$P$4,0)</f>
        <v>299</v>
      </c>
      <c r="P17" s="167"/>
      <c r="Q17" s="167"/>
      <c r="R17" s="167"/>
      <c r="S17" s="167"/>
      <c r="T17" s="167"/>
      <c r="U17" s="167">
        <f t="shared" si="0"/>
        <v>30</v>
      </c>
      <c r="V17" s="167"/>
      <c r="W17" s="167"/>
      <c r="X17" s="167"/>
      <c r="Y17" s="167"/>
      <c r="Z17" s="80"/>
      <c r="AA17" s="80"/>
      <c r="AB17" s="80"/>
      <c r="AC17" s="80"/>
      <c r="AD17" s="80"/>
      <c r="AE17" s="85">
        <f t="shared" si="1"/>
        <v>60</v>
      </c>
      <c r="AF17" s="85">
        <f t="shared" si="1"/>
        <v>90</v>
      </c>
    </row>
    <row r="18" spans="1:32" x14ac:dyDescent="0.2">
      <c r="A18" s="169" t="s">
        <v>122</v>
      </c>
      <c r="B18" s="170"/>
      <c r="C18" s="170"/>
      <c r="D18" s="170"/>
      <c r="E18" s="170"/>
      <c r="F18" s="170"/>
      <c r="G18" s="170"/>
      <c r="H18" s="171"/>
      <c r="I18" s="172">
        <v>20</v>
      </c>
      <c r="J18" s="172"/>
      <c r="K18" s="172"/>
      <c r="L18" s="172"/>
      <c r="M18" s="172"/>
      <c r="N18" s="172"/>
      <c r="O18" s="166">
        <f t="shared" si="2"/>
        <v>222</v>
      </c>
      <c r="P18" s="167"/>
      <c r="Q18" s="167"/>
      <c r="R18" s="167"/>
      <c r="S18" s="167"/>
      <c r="T18" s="167"/>
      <c r="U18" s="167">
        <f t="shared" si="0"/>
        <v>23</v>
      </c>
      <c r="V18" s="167"/>
      <c r="W18" s="167"/>
      <c r="X18" s="167"/>
      <c r="Y18" s="167"/>
      <c r="Z18" s="80"/>
      <c r="AA18" s="80"/>
      <c r="AB18" s="80"/>
      <c r="AC18" s="80"/>
      <c r="AD18" s="80"/>
      <c r="AE18" s="85">
        <f t="shared" si="1"/>
        <v>45</v>
      </c>
      <c r="AF18" s="85">
        <f t="shared" si="1"/>
        <v>67</v>
      </c>
    </row>
    <row r="19" spans="1:32" x14ac:dyDescent="0.2">
      <c r="A19" s="169" t="s">
        <v>123</v>
      </c>
      <c r="B19" s="170"/>
      <c r="C19" s="170"/>
      <c r="D19" s="170"/>
      <c r="E19" s="170"/>
      <c r="F19" s="170"/>
      <c r="G19" s="170"/>
      <c r="H19" s="171"/>
      <c r="I19" s="172">
        <v>40</v>
      </c>
      <c r="J19" s="172"/>
      <c r="K19" s="172"/>
      <c r="L19" s="172"/>
      <c r="M19" s="172"/>
      <c r="N19" s="172"/>
      <c r="O19" s="166">
        <f t="shared" si="2"/>
        <v>444</v>
      </c>
      <c r="P19" s="167"/>
      <c r="Q19" s="167"/>
      <c r="R19" s="167"/>
      <c r="S19" s="167"/>
      <c r="T19" s="167"/>
      <c r="U19" s="167">
        <f t="shared" si="0"/>
        <v>45</v>
      </c>
      <c r="V19" s="167"/>
      <c r="W19" s="167"/>
      <c r="X19" s="167"/>
      <c r="Y19" s="167"/>
      <c r="Z19" s="167" t="s">
        <v>40</v>
      </c>
      <c r="AA19" s="167"/>
      <c r="AB19" s="167"/>
      <c r="AC19" s="167"/>
      <c r="AD19" s="167"/>
      <c r="AE19" s="85">
        <f t="shared" si="1"/>
        <v>89</v>
      </c>
      <c r="AF19" s="85">
        <f t="shared" si="1"/>
        <v>134</v>
      </c>
    </row>
    <row r="20" spans="1:32" x14ac:dyDescent="0.2">
      <c r="A20" s="174" t="s">
        <v>124</v>
      </c>
      <c r="B20" s="175"/>
      <c r="C20" s="175"/>
      <c r="D20" s="175"/>
      <c r="E20" s="175"/>
      <c r="F20" s="175"/>
      <c r="G20" s="175"/>
      <c r="H20" s="176"/>
      <c r="I20" s="172">
        <v>55</v>
      </c>
      <c r="J20" s="172"/>
      <c r="K20" s="172"/>
      <c r="L20" s="172"/>
      <c r="M20" s="172"/>
      <c r="N20" s="172"/>
      <c r="O20" s="166">
        <f t="shared" si="2"/>
        <v>610</v>
      </c>
      <c r="P20" s="167"/>
      <c r="Q20" s="167"/>
      <c r="R20" s="167"/>
      <c r="S20" s="167"/>
      <c r="T20" s="167"/>
      <c r="U20" s="167">
        <f t="shared" si="0"/>
        <v>61</v>
      </c>
      <c r="V20" s="167"/>
      <c r="W20" s="167"/>
      <c r="X20" s="167"/>
      <c r="Y20" s="167"/>
      <c r="Z20" s="80"/>
      <c r="AA20" s="80"/>
      <c r="AB20" s="80"/>
      <c r="AC20" s="80"/>
      <c r="AD20" s="80"/>
      <c r="AE20" s="85">
        <f t="shared" si="1"/>
        <v>122</v>
      </c>
      <c r="AF20" s="85">
        <f t="shared" si="1"/>
        <v>183</v>
      </c>
    </row>
    <row r="21" spans="1:32" x14ac:dyDescent="0.2">
      <c r="A21" s="174" t="s">
        <v>125</v>
      </c>
      <c r="B21" s="175"/>
      <c r="C21" s="175"/>
      <c r="D21" s="175"/>
      <c r="E21" s="175"/>
      <c r="F21" s="175"/>
      <c r="G21" s="175"/>
      <c r="H21" s="176"/>
      <c r="I21" s="172">
        <v>60</v>
      </c>
      <c r="J21" s="172"/>
      <c r="K21" s="172"/>
      <c r="L21" s="172"/>
      <c r="M21" s="172"/>
      <c r="N21" s="172"/>
      <c r="O21" s="166">
        <f t="shared" si="2"/>
        <v>666</v>
      </c>
      <c r="P21" s="167"/>
      <c r="Q21" s="167"/>
      <c r="R21" s="167"/>
      <c r="S21" s="167"/>
      <c r="T21" s="167"/>
      <c r="U21" s="167">
        <f t="shared" si="0"/>
        <v>67</v>
      </c>
      <c r="V21" s="167"/>
      <c r="W21" s="167"/>
      <c r="X21" s="167"/>
      <c r="Y21" s="167"/>
      <c r="Z21" s="80"/>
      <c r="AA21" s="80"/>
      <c r="AB21" s="80"/>
      <c r="AC21" s="80"/>
      <c r="AD21" s="80"/>
      <c r="AE21" s="85">
        <f t="shared" si="1"/>
        <v>134</v>
      </c>
      <c r="AF21" s="85">
        <f t="shared" si="1"/>
        <v>200</v>
      </c>
    </row>
    <row r="22" spans="1:32" x14ac:dyDescent="0.2">
      <c r="A22" s="174" t="s">
        <v>126</v>
      </c>
      <c r="B22" s="175"/>
      <c r="C22" s="175"/>
      <c r="D22" s="175"/>
      <c r="E22" s="175"/>
      <c r="F22" s="175"/>
      <c r="G22" s="175"/>
      <c r="H22" s="176"/>
      <c r="I22" s="172">
        <v>100</v>
      </c>
      <c r="J22" s="172"/>
      <c r="K22" s="172"/>
      <c r="L22" s="172"/>
      <c r="M22" s="172"/>
      <c r="N22" s="172"/>
      <c r="O22" s="166">
        <f t="shared" si="2"/>
        <v>1110</v>
      </c>
      <c r="P22" s="167"/>
      <c r="Q22" s="167"/>
      <c r="R22" s="167"/>
      <c r="S22" s="167"/>
      <c r="T22" s="167"/>
      <c r="U22" s="167">
        <f t="shared" si="0"/>
        <v>111</v>
      </c>
      <c r="V22" s="167"/>
      <c r="W22" s="167"/>
      <c r="X22" s="167"/>
      <c r="Y22" s="167"/>
      <c r="Z22" s="80"/>
      <c r="AA22" s="80"/>
      <c r="AB22" s="80"/>
      <c r="AC22" s="80"/>
      <c r="AD22" s="80"/>
      <c r="AE22" s="85">
        <f t="shared" si="1"/>
        <v>222</v>
      </c>
      <c r="AF22" s="85">
        <f t="shared" si="1"/>
        <v>333</v>
      </c>
    </row>
    <row r="23" spans="1:32" x14ac:dyDescent="0.2">
      <c r="A23" s="174" t="s">
        <v>127</v>
      </c>
      <c r="B23" s="175"/>
      <c r="C23" s="175"/>
      <c r="D23" s="175"/>
      <c r="E23" s="175"/>
      <c r="F23" s="175"/>
      <c r="G23" s="175"/>
      <c r="H23" s="176"/>
      <c r="I23" s="172">
        <v>200</v>
      </c>
      <c r="J23" s="172"/>
      <c r="K23" s="172"/>
      <c r="L23" s="172"/>
      <c r="M23" s="172"/>
      <c r="N23" s="172"/>
      <c r="O23" s="166">
        <f t="shared" si="2"/>
        <v>2220</v>
      </c>
      <c r="P23" s="167"/>
      <c r="Q23" s="167"/>
      <c r="R23" s="167"/>
      <c r="S23" s="167"/>
      <c r="T23" s="167"/>
      <c r="U23" s="167">
        <f t="shared" si="0"/>
        <v>222</v>
      </c>
      <c r="V23" s="167"/>
      <c r="W23" s="167"/>
      <c r="X23" s="167"/>
      <c r="Y23" s="167"/>
      <c r="Z23" s="80"/>
      <c r="AA23" s="80"/>
      <c r="AB23" s="80"/>
      <c r="AC23" s="80"/>
      <c r="AD23" s="80"/>
      <c r="AE23" s="85">
        <f t="shared" si="1"/>
        <v>444</v>
      </c>
      <c r="AF23" s="85">
        <f t="shared" si="1"/>
        <v>666</v>
      </c>
    </row>
    <row r="24" spans="1:32" x14ac:dyDescent="0.2">
      <c r="A24" s="181" t="s">
        <v>128</v>
      </c>
      <c r="B24" s="182"/>
      <c r="C24" s="182"/>
      <c r="D24" s="182"/>
      <c r="E24" s="182"/>
      <c r="F24" s="175"/>
      <c r="G24" s="175"/>
      <c r="H24" s="176"/>
      <c r="I24" s="172">
        <v>30</v>
      </c>
      <c r="J24" s="172"/>
      <c r="K24" s="172"/>
      <c r="L24" s="172"/>
      <c r="M24" s="172"/>
      <c r="N24" s="172"/>
      <c r="O24" s="166">
        <f t="shared" si="2"/>
        <v>333</v>
      </c>
      <c r="P24" s="167"/>
      <c r="Q24" s="167"/>
      <c r="R24" s="167"/>
      <c r="S24" s="167"/>
      <c r="T24" s="167"/>
      <c r="U24" s="167">
        <f t="shared" si="0"/>
        <v>34</v>
      </c>
      <c r="V24" s="167"/>
      <c r="W24" s="167"/>
      <c r="X24" s="167"/>
      <c r="Y24" s="167"/>
      <c r="Z24" s="80"/>
      <c r="AA24" s="80"/>
      <c r="AB24" s="80"/>
      <c r="AC24" s="80"/>
      <c r="AD24" s="80"/>
      <c r="AE24" s="85">
        <f t="shared" si="1"/>
        <v>67</v>
      </c>
      <c r="AF24" s="85">
        <f t="shared" si="1"/>
        <v>100</v>
      </c>
    </row>
    <row r="25" spans="1:32" x14ac:dyDescent="0.2">
      <c r="A25" s="174" t="s">
        <v>129</v>
      </c>
      <c r="B25" s="175"/>
      <c r="C25" s="175"/>
      <c r="D25" s="175"/>
      <c r="E25" s="175"/>
      <c r="F25" s="175"/>
      <c r="G25" s="175"/>
      <c r="H25" s="176"/>
      <c r="I25" s="172">
        <v>60</v>
      </c>
      <c r="J25" s="172"/>
      <c r="K25" s="172"/>
      <c r="L25" s="172"/>
      <c r="M25" s="172"/>
      <c r="N25" s="172"/>
      <c r="O25" s="166">
        <f t="shared" si="2"/>
        <v>666</v>
      </c>
      <c r="P25" s="167"/>
      <c r="Q25" s="167"/>
      <c r="R25" s="167"/>
      <c r="S25" s="167"/>
      <c r="T25" s="167"/>
      <c r="U25" s="167">
        <f t="shared" si="0"/>
        <v>67</v>
      </c>
      <c r="V25" s="167"/>
      <c r="W25" s="167"/>
      <c r="X25" s="167"/>
      <c r="Y25" s="167"/>
      <c r="Z25" s="167" t="s">
        <v>40</v>
      </c>
      <c r="AA25" s="167"/>
      <c r="AB25" s="167"/>
      <c r="AC25" s="167"/>
      <c r="AD25" s="167"/>
      <c r="AE25" s="85">
        <f t="shared" si="1"/>
        <v>134</v>
      </c>
      <c r="AF25" s="85">
        <f t="shared" si="1"/>
        <v>200</v>
      </c>
    </row>
    <row r="26" spans="1:32" x14ac:dyDescent="0.2">
      <c r="A26" s="177" t="s">
        <v>130</v>
      </c>
      <c r="B26" s="178"/>
      <c r="C26" s="178"/>
      <c r="D26" s="178"/>
      <c r="E26" s="178"/>
      <c r="F26" s="178"/>
      <c r="G26" s="178"/>
      <c r="H26" s="179"/>
      <c r="I26" s="180">
        <v>50</v>
      </c>
      <c r="J26" s="180"/>
      <c r="K26" s="180"/>
      <c r="L26" s="180"/>
      <c r="M26" s="180"/>
      <c r="N26" s="180"/>
      <c r="O26" s="166">
        <f t="shared" si="2"/>
        <v>555</v>
      </c>
      <c r="P26" s="167"/>
      <c r="Q26" s="167"/>
      <c r="R26" s="167"/>
      <c r="S26" s="167"/>
      <c r="T26" s="167"/>
      <c r="U26" s="167">
        <f>O26-TRUNC(O26*$X$15,0)</f>
        <v>56</v>
      </c>
      <c r="V26" s="167"/>
      <c r="W26" s="167"/>
      <c r="X26" s="167"/>
      <c r="Y26" s="167"/>
      <c r="Z26" s="167" t="s">
        <v>40</v>
      </c>
      <c r="AA26" s="167"/>
      <c r="AB26" s="167"/>
      <c r="AC26" s="167"/>
      <c r="AD26" s="167"/>
      <c r="AE26" s="85">
        <f t="shared" si="1"/>
        <v>111</v>
      </c>
      <c r="AF26" s="85">
        <f t="shared" si="1"/>
        <v>167</v>
      </c>
    </row>
    <row r="27" spans="1:32" x14ac:dyDescent="0.2">
      <c r="A27" s="181" t="s">
        <v>131</v>
      </c>
      <c r="B27" s="182"/>
      <c r="C27" s="182"/>
      <c r="D27" s="182"/>
      <c r="E27" s="182"/>
      <c r="F27" s="175"/>
      <c r="G27" s="175"/>
      <c r="H27" s="176"/>
      <c r="I27" s="172">
        <v>200</v>
      </c>
      <c r="J27" s="172"/>
      <c r="K27" s="172"/>
      <c r="L27" s="172"/>
      <c r="M27" s="172"/>
      <c r="N27" s="172"/>
      <c r="O27" s="166">
        <f t="shared" si="2"/>
        <v>2220</v>
      </c>
      <c r="P27" s="167"/>
      <c r="Q27" s="167"/>
      <c r="R27" s="167"/>
      <c r="S27" s="167"/>
      <c r="T27" s="167"/>
      <c r="U27" s="167">
        <f t="shared" si="0"/>
        <v>222</v>
      </c>
      <c r="V27" s="167"/>
      <c r="W27" s="167"/>
      <c r="X27" s="167"/>
      <c r="Y27" s="167"/>
      <c r="Z27" s="167" t="s">
        <v>40</v>
      </c>
      <c r="AA27" s="167"/>
      <c r="AB27" s="167"/>
      <c r="AC27" s="167"/>
      <c r="AD27" s="167"/>
      <c r="AE27" s="85">
        <f t="shared" si="1"/>
        <v>444</v>
      </c>
      <c r="AF27" s="85">
        <f t="shared" si="1"/>
        <v>666</v>
      </c>
    </row>
    <row r="28" spans="1:32" x14ac:dyDescent="0.2">
      <c r="A28" s="181" t="s">
        <v>132</v>
      </c>
      <c r="B28" s="182"/>
      <c r="C28" s="182"/>
      <c r="D28" s="182"/>
      <c r="E28" s="182"/>
      <c r="F28" s="175"/>
      <c r="G28" s="175"/>
      <c r="H28" s="176"/>
      <c r="I28" s="172">
        <v>20</v>
      </c>
      <c r="J28" s="172"/>
      <c r="K28" s="172"/>
      <c r="L28" s="172"/>
      <c r="M28" s="172"/>
      <c r="N28" s="172"/>
      <c r="O28" s="166">
        <f t="shared" si="2"/>
        <v>222</v>
      </c>
      <c r="P28" s="167"/>
      <c r="Q28" s="167"/>
      <c r="R28" s="167"/>
      <c r="S28" s="167"/>
      <c r="T28" s="167"/>
      <c r="U28" s="167">
        <f t="shared" si="0"/>
        <v>23</v>
      </c>
      <c r="V28" s="167"/>
      <c r="W28" s="167"/>
      <c r="X28" s="167"/>
      <c r="Y28" s="167"/>
      <c r="Z28" s="167" t="s">
        <v>40</v>
      </c>
      <c r="AA28" s="167"/>
      <c r="AB28" s="167"/>
      <c r="AC28" s="167"/>
      <c r="AD28" s="167"/>
      <c r="AE28" s="85">
        <f t="shared" si="1"/>
        <v>45</v>
      </c>
      <c r="AF28" s="85">
        <f t="shared" si="1"/>
        <v>67</v>
      </c>
    </row>
    <row r="29" spans="1:32" x14ac:dyDescent="0.2">
      <c r="A29" s="181" t="s">
        <v>133</v>
      </c>
      <c r="B29" s="182"/>
      <c r="C29" s="182"/>
      <c r="D29" s="182"/>
      <c r="E29" s="182"/>
      <c r="F29" s="175"/>
      <c r="G29" s="175"/>
      <c r="H29" s="176"/>
      <c r="I29" s="172">
        <v>5</v>
      </c>
      <c r="J29" s="172"/>
      <c r="K29" s="172"/>
      <c r="L29" s="172"/>
      <c r="M29" s="172"/>
      <c r="N29" s="172"/>
      <c r="O29" s="166">
        <f t="shared" si="2"/>
        <v>55</v>
      </c>
      <c r="P29" s="167"/>
      <c r="Q29" s="167"/>
      <c r="R29" s="167"/>
      <c r="S29" s="167"/>
      <c r="T29" s="167"/>
      <c r="U29" s="167">
        <f t="shared" si="0"/>
        <v>6</v>
      </c>
      <c r="V29" s="167"/>
      <c r="W29" s="167"/>
      <c r="X29" s="167"/>
      <c r="Y29" s="167"/>
      <c r="Z29" s="167" t="s">
        <v>40</v>
      </c>
      <c r="AA29" s="167"/>
      <c r="AB29" s="167"/>
      <c r="AC29" s="167"/>
      <c r="AD29" s="167"/>
      <c r="AE29" s="85">
        <f t="shared" si="1"/>
        <v>11</v>
      </c>
      <c r="AF29" s="85">
        <f t="shared" si="1"/>
        <v>17</v>
      </c>
    </row>
    <row r="30" spans="1:32" x14ac:dyDescent="0.2">
      <c r="A30" s="174" t="s">
        <v>134</v>
      </c>
      <c r="B30" s="175"/>
      <c r="C30" s="175"/>
      <c r="D30" s="175"/>
      <c r="E30" s="175"/>
      <c r="F30" s="175"/>
      <c r="G30" s="175"/>
      <c r="H30" s="176"/>
      <c r="I30" s="172">
        <v>150</v>
      </c>
      <c r="J30" s="172"/>
      <c r="K30" s="172"/>
      <c r="L30" s="172"/>
      <c r="M30" s="172"/>
      <c r="N30" s="172"/>
      <c r="O30" s="166">
        <f t="shared" si="2"/>
        <v>1665</v>
      </c>
      <c r="P30" s="167"/>
      <c r="Q30" s="167"/>
      <c r="R30" s="167"/>
      <c r="S30" s="167"/>
      <c r="T30" s="167"/>
      <c r="U30" s="167">
        <f t="shared" si="0"/>
        <v>167</v>
      </c>
      <c r="V30" s="167"/>
      <c r="W30" s="167"/>
      <c r="X30" s="167"/>
      <c r="Y30" s="167"/>
      <c r="Z30" s="167" t="s">
        <v>41</v>
      </c>
      <c r="AA30" s="167"/>
      <c r="AB30" s="167"/>
      <c r="AC30" s="167"/>
      <c r="AD30" s="167"/>
      <c r="AE30" s="85">
        <f t="shared" si="1"/>
        <v>333</v>
      </c>
      <c r="AF30" s="85">
        <f t="shared" si="1"/>
        <v>500</v>
      </c>
    </row>
    <row r="31" spans="1:32" x14ac:dyDescent="0.2">
      <c r="A31" s="169" t="s">
        <v>135</v>
      </c>
      <c r="B31" s="170"/>
      <c r="C31" s="170"/>
      <c r="D31" s="170"/>
      <c r="E31" s="170"/>
      <c r="F31" s="170"/>
      <c r="G31" s="170"/>
      <c r="H31" s="171"/>
      <c r="I31" s="172">
        <v>160</v>
      </c>
      <c r="J31" s="172"/>
      <c r="K31" s="172"/>
      <c r="L31" s="172"/>
      <c r="M31" s="172"/>
      <c r="N31" s="172"/>
      <c r="O31" s="166">
        <f t="shared" si="2"/>
        <v>1776</v>
      </c>
      <c r="P31" s="167"/>
      <c r="Q31" s="167"/>
      <c r="R31" s="167"/>
      <c r="S31" s="167"/>
      <c r="T31" s="167"/>
      <c r="U31" s="167">
        <f t="shared" si="0"/>
        <v>178</v>
      </c>
      <c r="V31" s="167"/>
      <c r="W31" s="167"/>
      <c r="X31" s="167"/>
      <c r="Y31" s="167"/>
      <c r="Z31" s="167" t="s">
        <v>40</v>
      </c>
      <c r="AA31" s="167"/>
      <c r="AB31" s="167"/>
      <c r="AC31" s="167"/>
      <c r="AD31" s="167"/>
      <c r="AE31" s="85">
        <f t="shared" si="1"/>
        <v>356</v>
      </c>
      <c r="AF31" s="85">
        <f t="shared" si="1"/>
        <v>533</v>
      </c>
    </row>
    <row r="32" spans="1:32" x14ac:dyDescent="0.2">
      <c r="A32" s="169" t="s">
        <v>136</v>
      </c>
      <c r="B32" s="170"/>
      <c r="C32" s="170"/>
      <c r="D32" s="170"/>
      <c r="E32" s="170"/>
      <c r="F32" s="170"/>
      <c r="G32" s="170"/>
      <c r="H32" s="171"/>
      <c r="I32" s="172">
        <v>40</v>
      </c>
      <c r="J32" s="172"/>
      <c r="K32" s="172"/>
      <c r="L32" s="172"/>
      <c r="M32" s="172"/>
      <c r="N32" s="172"/>
      <c r="O32" s="166">
        <f t="shared" si="2"/>
        <v>444</v>
      </c>
      <c r="P32" s="167"/>
      <c r="Q32" s="167"/>
      <c r="R32" s="167"/>
      <c r="S32" s="167"/>
      <c r="T32" s="167"/>
      <c r="U32" s="167">
        <f t="shared" si="0"/>
        <v>45</v>
      </c>
      <c r="V32" s="167"/>
      <c r="W32" s="167"/>
      <c r="X32" s="167"/>
      <c r="Y32" s="167"/>
      <c r="Z32" s="167" t="s">
        <v>40</v>
      </c>
      <c r="AA32" s="167"/>
      <c r="AB32" s="167"/>
      <c r="AC32" s="167"/>
      <c r="AD32" s="167"/>
      <c r="AE32" s="85">
        <f t="shared" si="1"/>
        <v>89</v>
      </c>
      <c r="AF32" s="85">
        <f t="shared" si="1"/>
        <v>134</v>
      </c>
    </row>
    <row r="33" spans="1:37" x14ac:dyDescent="0.2">
      <c r="A33" s="169" t="s">
        <v>137</v>
      </c>
      <c r="B33" s="170"/>
      <c r="C33" s="170"/>
      <c r="D33" s="170"/>
      <c r="E33" s="170"/>
      <c r="F33" s="170"/>
      <c r="G33" s="170"/>
      <c r="H33" s="171"/>
      <c r="I33" s="172">
        <v>0.03</v>
      </c>
      <c r="J33" s="172"/>
      <c r="K33" s="172"/>
      <c r="L33" s="172"/>
      <c r="M33" s="172"/>
      <c r="N33" s="172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</row>
    <row r="34" spans="1:37" x14ac:dyDescent="0.2">
      <c r="I34" s="25"/>
      <c r="J34" s="25"/>
      <c r="K34" s="25"/>
      <c r="L34" s="25"/>
      <c r="M34" s="25"/>
      <c r="N34" s="25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J34" s="26"/>
      <c r="AK34" s="26"/>
    </row>
    <row r="35" spans="1:37" x14ac:dyDescent="0.2">
      <c r="A35" s="152" t="s">
        <v>85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J35" s="26"/>
      <c r="AK35" s="26"/>
    </row>
    <row r="36" spans="1:37" x14ac:dyDescent="0.2">
      <c r="A36" s="183" t="s">
        <v>45</v>
      </c>
      <c r="B36" s="183"/>
      <c r="C36" s="183"/>
      <c r="D36" s="183"/>
      <c r="E36" s="183"/>
      <c r="F36" s="183"/>
      <c r="G36" s="183"/>
      <c r="H36" s="183"/>
      <c r="I36" s="172">
        <v>22</v>
      </c>
      <c r="J36" s="172"/>
      <c r="K36" s="172"/>
      <c r="L36" s="172"/>
      <c r="M36" s="172"/>
      <c r="N36" s="172"/>
      <c r="O36" s="167">
        <f>TRUNC(I36*$P$4,0)</f>
        <v>244</v>
      </c>
      <c r="P36" s="167"/>
      <c r="Q36" s="167"/>
      <c r="R36" s="167"/>
      <c r="S36" s="167"/>
      <c r="T36" s="167"/>
      <c r="U36" s="167">
        <f>O36-TRUNC(O36*$X$15,0)</f>
        <v>25</v>
      </c>
      <c r="V36" s="167"/>
      <c r="W36" s="167"/>
      <c r="X36" s="167"/>
      <c r="Y36" s="167"/>
      <c r="Z36" s="80"/>
      <c r="AA36" s="80"/>
      <c r="AB36" s="80"/>
      <c r="AC36" s="80"/>
      <c r="AD36" s="80"/>
      <c r="AE36" s="85">
        <f t="shared" ref="AE36:AF38" si="3">$O36-TRUNC($O36*AE$15,0)</f>
        <v>49</v>
      </c>
      <c r="AF36" s="85">
        <f t="shared" si="3"/>
        <v>74</v>
      </c>
      <c r="AJ36" s="26"/>
      <c r="AK36" s="26"/>
    </row>
    <row r="37" spans="1:37" x14ac:dyDescent="0.2">
      <c r="A37" s="183" t="s">
        <v>46</v>
      </c>
      <c r="B37" s="183"/>
      <c r="C37" s="183"/>
      <c r="D37" s="183"/>
      <c r="E37" s="183"/>
      <c r="F37" s="183"/>
      <c r="G37" s="183"/>
      <c r="H37" s="183"/>
      <c r="I37" s="184">
        <v>18</v>
      </c>
      <c r="J37" s="184"/>
      <c r="K37" s="184"/>
      <c r="L37" s="184"/>
      <c r="M37" s="184"/>
      <c r="N37" s="184"/>
      <c r="O37" s="167">
        <f>TRUNC(I37*$P$4,0)</f>
        <v>199</v>
      </c>
      <c r="P37" s="167"/>
      <c r="Q37" s="167"/>
      <c r="R37" s="167"/>
      <c r="S37" s="167"/>
      <c r="T37" s="167"/>
      <c r="U37" s="167">
        <f t="shared" ref="U37:U38" si="4">O37-TRUNC(O37*$X$15,0)</f>
        <v>20</v>
      </c>
      <c r="V37" s="167"/>
      <c r="W37" s="167"/>
      <c r="X37" s="167"/>
      <c r="Y37" s="167"/>
      <c r="Z37" s="80"/>
      <c r="AA37" s="80"/>
      <c r="AB37" s="80"/>
      <c r="AC37" s="80"/>
      <c r="AD37" s="80"/>
      <c r="AE37" s="85">
        <f t="shared" si="3"/>
        <v>40</v>
      </c>
      <c r="AF37" s="85">
        <f t="shared" si="3"/>
        <v>60</v>
      </c>
    </row>
    <row r="38" spans="1:37" x14ac:dyDescent="0.2">
      <c r="A38" s="183" t="s">
        <v>47</v>
      </c>
      <c r="B38" s="183"/>
      <c r="C38" s="183"/>
      <c r="D38" s="183"/>
      <c r="E38" s="183"/>
      <c r="F38" s="183"/>
      <c r="G38" s="183"/>
      <c r="H38" s="183"/>
      <c r="I38" s="184">
        <v>6</v>
      </c>
      <c r="J38" s="184"/>
      <c r="K38" s="184"/>
      <c r="L38" s="184"/>
      <c r="M38" s="184"/>
      <c r="N38" s="184"/>
      <c r="O38" s="167">
        <f>TRUNC(I38*$P$4,0)</f>
        <v>66</v>
      </c>
      <c r="P38" s="167"/>
      <c r="Q38" s="167"/>
      <c r="R38" s="167"/>
      <c r="S38" s="167"/>
      <c r="T38" s="167"/>
      <c r="U38" s="167">
        <f t="shared" si="4"/>
        <v>7</v>
      </c>
      <c r="V38" s="167"/>
      <c r="W38" s="167"/>
      <c r="X38" s="167"/>
      <c r="Y38" s="167"/>
      <c r="Z38" s="80"/>
      <c r="AA38" s="80"/>
      <c r="AB38" s="80"/>
      <c r="AC38" s="80"/>
      <c r="AD38" s="80"/>
      <c r="AE38" s="85">
        <f t="shared" si="3"/>
        <v>14</v>
      </c>
      <c r="AF38" s="85">
        <f t="shared" si="3"/>
        <v>20</v>
      </c>
    </row>
    <row r="39" spans="1:37" x14ac:dyDescent="0.2">
      <c r="A39" s="35"/>
      <c r="B39" s="35"/>
      <c r="C39" s="35"/>
      <c r="D39" s="35"/>
      <c r="E39" s="35"/>
      <c r="F39" s="36"/>
      <c r="G39" s="36"/>
      <c r="H39" s="36"/>
      <c r="I39" s="25"/>
      <c r="J39" s="25"/>
      <c r="K39" s="25"/>
      <c r="L39" s="25"/>
      <c r="M39" s="25"/>
      <c r="N39" s="25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1:37" x14ac:dyDescent="0.2">
      <c r="A40" s="152" t="s">
        <v>42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</row>
    <row r="41" spans="1:37" x14ac:dyDescent="0.2">
      <c r="A41" s="185" t="s">
        <v>43</v>
      </c>
      <c r="B41" s="186"/>
      <c r="C41" s="186"/>
      <c r="D41" s="186"/>
      <c r="E41" s="195" t="s">
        <v>86</v>
      </c>
      <c r="F41" s="195"/>
      <c r="G41" s="195"/>
      <c r="H41" s="196"/>
      <c r="I41" s="172">
        <v>-47</v>
      </c>
      <c r="J41" s="172"/>
      <c r="K41" s="172"/>
      <c r="L41" s="172"/>
      <c r="M41" s="172"/>
      <c r="N41" s="172"/>
      <c r="O41" s="167">
        <f>TRUNC(I41*$P$4,0)</f>
        <v>-521</v>
      </c>
      <c r="P41" s="167"/>
      <c r="Q41" s="167"/>
      <c r="R41" s="167"/>
      <c r="S41" s="167"/>
      <c r="T41" s="167"/>
      <c r="U41" s="167">
        <f>O41-TRUNC(O41*$X$15,0)</f>
        <v>-53</v>
      </c>
      <c r="V41" s="167"/>
      <c r="W41" s="167"/>
      <c r="X41" s="167"/>
      <c r="Y41" s="167"/>
      <c r="Z41" s="80"/>
      <c r="AA41" s="80"/>
      <c r="AB41" s="80"/>
      <c r="AC41" s="80"/>
      <c r="AD41" s="80"/>
    </row>
    <row r="42" spans="1:37" x14ac:dyDescent="0.2">
      <c r="A42" s="185" t="s">
        <v>87</v>
      </c>
      <c r="B42" s="186"/>
      <c r="C42" s="186"/>
      <c r="D42" s="186"/>
      <c r="E42" s="186"/>
      <c r="F42" s="186"/>
      <c r="G42" s="186"/>
      <c r="H42" s="187"/>
      <c r="I42" s="188">
        <v>-0.01</v>
      </c>
      <c r="J42" s="188"/>
      <c r="K42" s="188"/>
      <c r="L42" s="188"/>
      <c r="M42" s="188"/>
      <c r="N42" s="188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80"/>
      <c r="AA42" s="80"/>
      <c r="AB42" s="80"/>
      <c r="AC42" s="80"/>
      <c r="AD42" s="80"/>
    </row>
    <row r="43" spans="1:37" x14ac:dyDescent="0.2">
      <c r="A43" s="185" t="s">
        <v>88</v>
      </c>
      <c r="B43" s="186"/>
      <c r="C43" s="186"/>
      <c r="D43" s="186"/>
      <c r="E43" s="186"/>
      <c r="F43" s="186"/>
      <c r="G43" s="186"/>
      <c r="H43" s="187"/>
      <c r="I43" s="188">
        <v>-0.01</v>
      </c>
      <c r="J43" s="188"/>
      <c r="K43" s="188"/>
      <c r="L43" s="188"/>
      <c r="M43" s="188"/>
      <c r="N43" s="188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80"/>
      <c r="AA43" s="80"/>
      <c r="AB43" s="80"/>
      <c r="AC43" s="80"/>
      <c r="AD43" s="80"/>
    </row>
    <row r="44" spans="1:37" ht="13.5" thickBot="1" x14ac:dyDescent="0.25">
      <c r="A44" s="23"/>
      <c r="B44" s="23"/>
      <c r="C44" s="23"/>
      <c r="D44" s="23"/>
      <c r="E44" s="23"/>
      <c r="F44" s="23"/>
      <c r="G44" s="23"/>
      <c r="H44" s="23"/>
      <c r="I44" s="37"/>
      <c r="J44" s="37"/>
      <c r="K44" s="37"/>
      <c r="L44" s="37"/>
      <c r="M44" s="23"/>
      <c r="N44" s="38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83"/>
      <c r="AA44" s="83"/>
      <c r="AB44" s="83"/>
      <c r="AC44" s="83"/>
      <c r="AD44" s="83"/>
      <c r="AE44" s="93"/>
      <c r="AF44" s="93"/>
    </row>
    <row r="45" spans="1:37" x14ac:dyDescent="0.2">
      <c r="I45" s="25"/>
      <c r="J45" s="25"/>
      <c r="K45" s="25"/>
      <c r="L45" s="25"/>
      <c r="M45" s="25"/>
      <c r="N45" s="25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81"/>
      <c r="AA45" s="81"/>
      <c r="AB45" s="81"/>
      <c r="AC45" s="81"/>
      <c r="AD45" s="81"/>
    </row>
    <row r="46" spans="1:37" x14ac:dyDescent="0.2">
      <c r="A46" s="152" t="s">
        <v>44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81"/>
      <c r="AA46" s="81"/>
      <c r="AB46" s="81"/>
      <c r="AC46" s="81"/>
      <c r="AD46" s="81"/>
    </row>
    <row r="47" spans="1:37" x14ac:dyDescent="0.2">
      <c r="A47" s="189" t="s">
        <v>89</v>
      </c>
      <c r="B47" s="190"/>
      <c r="C47" s="190"/>
      <c r="D47" s="190"/>
      <c r="E47" s="190"/>
      <c r="F47" s="190"/>
      <c r="G47" s="190"/>
      <c r="H47" s="191"/>
      <c r="I47" s="192">
        <v>0.18099999999999999</v>
      </c>
      <c r="J47" s="193"/>
      <c r="K47" s="193"/>
      <c r="L47" s="194"/>
      <c r="M47" s="40"/>
      <c r="N47" s="40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81"/>
      <c r="AA47" s="81"/>
      <c r="AB47" s="81"/>
      <c r="AC47" s="81"/>
      <c r="AD47" s="81"/>
    </row>
    <row r="48" spans="1:37" x14ac:dyDescent="0.2">
      <c r="A48" s="197" t="s">
        <v>90</v>
      </c>
      <c r="B48" s="198"/>
      <c r="C48" s="198"/>
      <c r="D48" s="198"/>
      <c r="E48" s="198"/>
      <c r="F48" s="198"/>
      <c r="G48" s="198"/>
      <c r="H48" s="199"/>
      <c r="I48" s="203">
        <v>0.17399999999999999</v>
      </c>
      <c r="J48" s="204"/>
      <c r="K48" s="204"/>
      <c r="L48" s="205"/>
      <c r="M48" s="40"/>
      <c r="N48" s="40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81"/>
      <c r="AA48" s="81"/>
      <c r="AB48" s="81"/>
      <c r="AC48" s="81"/>
      <c r="AD48" s="81"/>
    </row>
    <row r="49" spans="1:30" x14ac:dyDescent="0.2">
      <c r="A49" s="197" t="s">
        <v>91</v>
      </c>
      <c r="B49" s="198"/>
      <c r="C49" s="198"/>
      <c r="D49" s="198"/>
      <c r="E49" s="198"/>
      <c r="F49" s="198"/>
      <c r="G49" s="198"/>
      <c r="H49" s="199"/>
      <c r="I49" s="203">
        <v>0.15</v>
      </c>
      <c r="J49" s="204"/>
      <c r="K49" s="204"/>
      <c r="L49" s="205"/>
      <c r="M49" s="40"/>
      <c r="N49" s="40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81"/>
      <c r="AA49" s="81"/>
      <c r="AB49" s="81"/>
      <c r="AC49" s="81"/>
      <c r="AD49" s="81"/>
    </row>
    <row r="50" spans="1:30" x14ac:dyDescent="0.2">
      <c r="A50" s="197" t="s">
        <v>92</v>
      </c>
      <c r="B50" s="198"/>
      <c r="C50" s="198"/>
      <c r="D50" s="198"/>
      <c r="E50" s="198"/>
      <c r="F50" s="198"/>
      <c r="G50" s="198"/>
      <c r="H50" s="199"/>
      <c r="I50" s="200">
        <v>0.122</v>
      </c>
      <c r="J50" s="201"/>
      <c r="K50" s="201"/>
      <c r="L50" s="202"/>
      <c r="N50" s="41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81"/>
      <c r="AA50" s="81"/>
      <c r="AB50" s="81"/>
      <c r="AC50" s="81"/>
      <c r="AD50" s="81"/>
    </row>
    <row r="51" spans="1:30" x14ac:dyDescent="0.2">
      <c r="A51" s="197" t="s">
        <v>93</v>
      </c>
      <c r="B51" s="198"/>
      <c r="C51" s="198"/>
      <c r="D51" s="198"/>
      <c r="E51" s="198"/>
      <c r="F51" s="198"/>
      <c r="G51" s="198"/>
      <c r="H51" s="199"/>
      <c r="I51" s="200">
        <v>0.158</v>
      </c>
      <c r="J51" s="201"/>
      <c r="K51" s="201"/>
      <c r="L51" s="202"/>
      <c r="N51" s="41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81"/>
      <c r="AA51" s="81"/>
      <c r="AB51" s="81"/>
      <c r="AC51" s="81"/>
      <c r="AD51" s="81"/>
    </row>
    <row r="52" spans="1:30" x14ac:dyDescent="0.2">
      <c r="A52" s="197" t="s">
        <v>94</v>
      </c>
      <c r="B52" s="198"/>
      <c r="C52" s="198"/>
      <c r="D52" s="198"/>
      <c r="E52" s="198"/>
      <c r="F52" s="198"/>
      <c r="G52" s="198"/>
      <c r="H52" s="199"/>
      <c r="I52" s="200">
        <v>0.153</v>
      </c>
      <c r="J52" s="201"/>
      <c r="K52" s="201"/>
      <c r="L52" s="202"/>
      <c r="N52" s="41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81"/>
      <c r="AA52" s="81"/>
      <c r="AB52" s="81"/>
      <c r="AC52" s="81"/>
      <c r="AD52" s="81"/>
    </row>
    <row r="53" spans="1:30" x14ac:dyDescent="0.2">
      <c r="A53" s="197" t="s">
        <v>95</v>
      </c>
      <c r="B53" s="198"/>
      <c r="C53" s="198"/>
      <c r="D53" s="198"/>
      <c r="E53" s="198"/>
      <c r="F53" s="198"/>
      <c r="G53" s="198"/>
      <c r="H53" s="199"/>
      <c r="I53" s="200">
        <v>0.151</v>
      </c>
      <c r="J53" s="201"/>
      <c r="K53" s="201"/>
      <c r="L53" s="202"/>
      <c r="N53" s="41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81"/>
      <c r="AA53" s="81"/>
      <c r="AB53" s="81"/>
      <c r="AC53" s="81"/>
      <c r="AD53" s="81"/>
    </row>
    <row r="54" spans="1:30" x14ac:dyDescent="0.2">
      <c r="A54" s="197" t="s">
        <v>96</v>
      </c>
      <c r="B54" s="198"/>
      <c r="C54" s="198"/>
      <c r="D54" s="198"/>
      <c r="E54" s="198"/>
      <c r="F54" s="198"/>
      <c r="G54" s="198"/>
      <c r="H54" s="199"/>
      <c r="I54" s="200">
        <v>0.14599999999999999</v>
      </c>
      <c r="J54" s="201"/>
      <c r="K54" s="201"/>
      <c r="L54" s="202"/>
      <c r="N54" s="41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81"/>
      <c r="AA54" s="81"/>
      <c r="AB54" s="81"/>
      <c r="AC54" s="81"/>
      <c r="AD54" s="81"/>
    </row>
    <row r="55" spans="1:30" x14ac:dyDescent="0.2">
      <c r="A55" s="197" t="s">
        <v>97</v>
      </c>
      <c r="B55" s="198"/>
      <c r="C55" s="198"/>
      <c r="D55" s="198"/>
      <c r="E55" s="198"/>
      <c r="F55" s="198"/>
      <c r="G55" s="198"/>
      <c r="H55" s="199"/>
      <c r="I55" s="200">
        <v>0.13</v>
      </c>
      <c r="J55" s="201"/>
      <c r="K55" s="201"/>
      <c r="L55" s="202"/>
      <c r="N55" s="41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81"/>
      <c r="AA55" s="81"/>
      <c r="AB55" s="81"/>
      <c r="AC55" s="81"/>
      <c r="AD55" s="81"/>
    </row>
    <row r="56" spans="1:30" x14ac:dyDescent="0.2">
      <c r="A56" s="197" t="s">
        <v>98</v>
      </c>
      <c r="B56" s="198"/>
      <c r="C56" s="198"/>
      <c r="D56" s="198"/>
      <c r="E56" s="198"/>
      <c r="F56" s="198"/>
      <c r="G56" s="198"/>
      <c r="H56" s="199"/>
      <c r="I56" s="192">
        <v>0.123</v>
      </c>
      <c r="J56" s="193"/>
      <c r="K56" s="193"/>
      <c r="L56" s="194"/>
      <c r="N56" s="41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81"/>
      <c r="AA56" s="81"/>
      <c r="AB56" s="81"/>
      <c r="AC56" s="81"/>
      <c r="AD56" s="81"/>
    </row>
    <row r="57" spans="1:30" x14ac:dyDescent="0.2">
      <c r="A57" s="197" t="s">
        <v>99</v>
      </c>
      <c r="B57" s="198"/>
      <c r="C57" s="198"/>
      <c r="D57" s="198"/>
      <c r="E57" s="198"/>
      <c r="F57" s="198"/>
      <c r="G57" s="198"/>
      <c r="H57" s="199"/>
      <c r="I57" s="203">
        <v>0.11899999999999999</v>
      </c>
      <c r="J57" s="204"/>
      <c r="K57" s="204"/>
      <c r="L57" s="205"/>
      <c r="N57" s="41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81"/>
      <c r="AA57" s="81"/>
      <c r="AB57" s="81"/>
      <c r="AC57" s="81"/>
      <c r="AD57" s="81"/>
    </row>
    <row r="58" spans="1:30" x14ac:dyDescent="0.2">
      <c r="A58" s="197" t="s">
        <v>100</v>
      </c>
      <c r="B58" s="198"/>
      <c r="C58" s="198"/>
      <c r="D58" s="198"/>
      <c r="E58" s="198"/>
      <c r="F58" s="198"/>
      <c r="G58" s="198"/>
      <c r="H58" s="199"/>
      <c r="I58" s="203">
        <v>0.127</v>
      </c>
      <c r="J58" s="204"/>
      <c r="K58" s="204"/>
      <c r="L58" s="205"/>
      <c r="N58" s="41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81"/>
      <c r="AA58" s="81"/>
      <c r="AB58" s="81"/>
      <c r="AC58" s="81"/>
      <c r="AD58" s="81"/>
    </row>
    <row r="59" spans="1:30" x14ac:dyDescent="0.2">
      <c r="A59" s="197" t="s">
        <v>101</v>
      </c>
      <c r="B59" s="198"/>
      <c r="C59" s="198"/>
      <c r="D59" s="198"/>
      <c r="E59" s="198"/>
      <c r="F59" s="198"/>
      <c r="G59" s="198"/>
      <c r="H59" s="199"/>
      <c r="I59" s="203">
        <v>0.112</v>
      </c>
      <c r="J59" s="204"/>
      <c r="K59" s="204"/>
      <c r="L59" s="205"/>
      <c r="N59" s="41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81"/>
      <c r="AA59" s="81"/>
      <c r="AB59" s="81"/>
      <c r="AC59" s="81"/>
      <c r="AD59" s="81"/>
    </row>
    <row r="60" spans="1:30" x14ac:dyDescent="0.2">
      <c r="A60" s="197" t="s">
        <v>102</v>
      </c>
      <c r="B60" s="198"/>
      <c r="C60" s="198"/>
      <c r="D60" s="198"/>
      <c r="E60" s="198"/>
      <c r="F60" s="198"/>
      <c r="G60" s="198"/>
      <c r="H60" s="199"/>
      <c r="I60" s="203">
        <v>9.6000000000000002E-2</v>
      </c>
      <c r="J60" s="204"/>
      <c r="K60" s="204"/>
      <c r="L60" s="205"/>
      <c r="N60" s="41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81"/>
      <c r="AA60" s="81"/>
      <c r="AB60" s="81"/>
      <c r="AC60" s="81"/>
      <c r="AD60" s="81"/>
    </row>
    <row r="61" spans="1:30" x14ac:dyDescent="0.2">
      <c r="A61" s="197" t="s">
        <v>103</v>
      </c>
      <c r="B61" s="198"/>
      <c r="C61" s="198"/>
      <c r="D61" s="198"/>
      <c r="E61" s="198"/>
      <c r="F61" s="198"/>
      <c r="G61" s="198"/>
      <c r="H61" s="199"/>
      <c r="I61" s="203">
        <v>9.9000000000000005E-2</v>
      </c>
      <c r="J61" s="204"/>
      <c r="K61" s="204"/>
      <c r="L61" s="205"/>
      <c r="N61" s="41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81"/>
      <c r="AA61" s="81"/>
      <c r="AB61" s="81"/>
      <c r="AC61" s="81"/>
      <c r="AD61" s="81"/>
    </row>
    <row r="62" spans="1:30" ht="18.75" customHeight="1" x14ac:dyDescent="0.2">
      <c r="A62" s="197" t="s">
        <v>104</v>
      </c>
      <c r="B62" s="198"/>
      <c r="C62" s="198"/>
      <c r="D62" s="198"/>
      <c r="E62" s="198"/>
      <c r="F62" s="198"/>
      <c r="G62" s="198"/>
      <c r="H62" s="199"/>
      <c r="I62" s="203">
        <v>8.8999999999999996E-2</v>
      </c>
      <c r="J62" s="204"/>
      <c r="K62" s="204"/>
      <c r="L62" s="205"/>
      <c r="N62" s="41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81"/>
      <c r="AA62" s="81"/>
      <c r="AB62" s="81"/>
      <c r="AC62" s="81"/>
      <c r="AD62" s="81"/>
    </row>
    <row r="63" spans="1:30" x14ac:dyDescent="0.2">
      <c r="A63" s="197" t="s">
        <v>105</v>
      </c>
      <c r="B63" s="198"/>
      <c r="C63" s="198"/>
      <c r="D63" s="198"/>
      <c r="E63" s="198"/>
      <c r="F63" s="198"/>
      <c r="G63" s="198"/>
      <c r="H63" s="199"/>
      <c r="I63" s="203">
        <v>8.7999999999999995E-2</v>
      </c>
      <c r="J63" s="204"/>
      <c r="K63" s="204"/>
      <c r="L63" s="205"/>
      <c r="N63" s="41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81"/>
      <c r="AA63" s="81"/>
      <c r="AB63" s="81"/>
      <c r="AC63" s="81"/>
      <c r="AD63" s="81"/>
    </row>
    <row r="64" spans="1:30" x14ac:dyDescent="0.2">
      <c r="A64" s="197" t="s">
        <v>106</v>
      </c>
      <c r="B64" s="198"/>
      <c r="C64" s="198"/>
      <c r="D64" s="198"/>
      <c r="E64" s="198"/>
      <c r="F64" s="198"/>
      <c r="G64" s="198"/>
      <c r="H64" s="199"/>
      <c r="I64" s="203">
        <v>6.5000000000000002E-2</v>
      </c>
      <c r="J64" s="204"/>
      <c r="K64" s="204"/>
      <c r="L64" s="205"/>
      <c r="N64" s="41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81"/>
      <c r="AA64" s="81"/>
      <c r="AB64" s="81"/>
      <c r="AC64" s="81"/>
      <c r="AD64" s="81"/>
    </row>
    <row r="65" spans="1:30" x14ac:dyDescent="0.2">
      <c r="I65" s="28"/>
      <c r="J65" s="28"/>
      <c r="K65" s="28"/>
      <c r="L65" s="28"/>
      <c r="N65" s="41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81"/>
      <c r="AA65" s="81"/>
      <c r="AB65" s="81"/>
      <c r="AC65" s="81"/>
      <c r="AD65" s="81"/>
    </row>
    <row r="66" spans="1:30" x14ac:dyDescent="0.2">
      <c r="A66" s="4" t="s">
        <v>48</v>
      </c>
      <c r="L66" s="28"/>
      <c r="N66" s="41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81"/>
      <c r="AA66" s="81"/>
      <c r="AB66" s="81"/>
      <c r="AC66" s="81"/>
      <c r="AD66" s="81"/>
    </row>
    <row r="67" spans="1:30" ht="18.75" customHeight="1" x14ac:dyDescent="0.2">
      <c r="A67" s="206" t="str">
        <f>もくじ!I5</f>
        <v>昼食代</v>
      </c>
      <c r="B67" s="206"/>
      <c r="C67" s="206"/>
      <c r="D67" s="206"/>
      <c r="E67" s="206"/>
      <c r="F67" s="206"/>
      <c r="G67" s="206"/>
      <c r="H67" s="206"/>
      <c r="I67" s="207">
        <f>IF(もくじ!J5="","―　",もくじ!J5)</f>
        <v>550</v>
      </c>
      <c r="J67" s="207"/>
      <c r="K67" s="207"/>
      <c r="L67" s="207"/>
      <c r="M67" s="207"/>
      <c r="N67" s="207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81"/>
      <c r="AA67" s="81"/>
      <c r="AB67" s="81"/>
      <c r="AC67" s="81"/>
      <c r="AD67" s="81"/>
    </row>
    <row r="68" spans="1:30" x14ac:dyDescent="0.2">
      <c r="A68" s="206" t="str">
        <f>もくじ!I6</f>
        <v>おやつ代</v>
      </c>
      <c r="B68" s="206"/>
      <c r="C68" s="206"/>
      <c r="D68" s="206"/>
      <c r="E68" s="206"/>
      <c r="F68" s="206"/>
      <c r="G68" s="206"/>
      <c r="H68" s="206"/>
      <c r="I68" s="207">
        <f>IF(もくじ!J6="","―　",もくじ!J6)</f>
        <v>100</v>
      </c>
      <c r="J68" s="207"/>
      <c r="K68" s="207"/>
      <c r="L68" s="207"/>
      <c r="M68" s="207"/>
      <c r="N68" s="207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81"/>
      <c r="AA68" s="81"/>
      <c r="AB68" s="81"/>
      <c r="AC68" s="81"/>
      <c r="AD68" s="81"/>
    </row>
    <row r="69" spans="1:30" x14ac:dyDescent="0.2">
      <c r="A69" s="206" t="str">
        <f>もくじ!I7</f>
        <v>パット代</v>
      </c>
      <c r="B69" s="206"/>
      <c r="C69" s="206"/>
      <c r="D69" s="206"/>
      <c r="E69" s="206"/>
      <c r="F69" s="206"/>
      <c r="G69" s="206"/>
      <c r="H69" s="206"/>
      <c r="I69" s="207">
        <f>IF(もくじ!J7="","―　",もくじ!J7)</f>
        <v>50</v>
      </c>
      <c r="J69" s="207"/>
      <c r="K69" s="207"/>
      <c r="L69" s="207"/>
      <c r="M69" s="207"/>
      <c r="N69" s="207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81"/>
      <c r="AA69" s="81"/>
      <c r="AB69" s="81"/>
      <c r="AC69" s="81"/>
      <c r="AD69" s="81"/>
    </row>
    <row r="70" spans="1:30" x14ac:dyDescent="0.2">
      <c r="A70" s="206" t="str">
        <f>もくじ!I8</f>
        <v>リハビリパンツ代</v>
      </c>
      <c r="B70" s="206"/>
      <c r="C70" s="206"/>
      <c r="D70" s="206"/>
      <c r="E70" s="206"/>
      <c r="F70" s="206"/>
      <c r="G70" s="206"/>
      <c r="H70" s="206"/>
      <c r="I70" s="207">
        <f>IF(もくじ!J8="","―　",もくじ!J8)</f>
        <v>100</v>
      </c>
      <c r="J70" s="207"/>
      <c r="K70" s="207"/>
      <c r="L70" s="207"/>
      <c r="M70" s="207"/>
      <c r="N70" s="207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81"/>
      <c r="AA70" s="81"/>
      <c r="AB70" s="81"/>
      <c r="AC70" s="81"/>
      <c r="AD70" s="81"/>
    </row>
    <row r="71" spans="1:30" x14ac:dyDescent="0.2">
      <c r="A71" s="206" t="str">
        <f>もくじ!I9</f>
        <v>おむつ代</v>
      </c>
      <c r="B71" s="206"/>
      <c r="C71" s="206"/>
      <c r="D71" s="206"/>
      <c r="E71" s="206"/>
      <c r="F71" s="206"/>
      <c r="G71" s="206"/>
      <c r="H71" s="206"/>
      <c r="I71" s="207">
        <f>IF(もくじ!J9="","―　",もくじ!J9)</f>
        <v>150</v>
      </c>
      <c r="J71" s="207"/>
      <c r="K71" s="207"/>
      <c r="L71" s="207"/>
      <c r="M71" s="207"/>
      <c r="N71" s="207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81"/>
      <c r="AA71" s="81"/>
      <c r="AB71" s="81"/>
      <c r="AC71" s="81"/>
      <c r="AD71" s="81"/>
    </row>
    <row r="72" spans="1:30" x14ac:dyDescent="0.2">
      <c r="A72" s="206" t="str">
        <f>もくじ!I10</f>
        <v>お泊りサービス</v>
      </c>
      <c r="B72" s="206"/>
      <c r="C72" s="206"/>
      <c r="D72" s="206"/>
      <c r="E72" s="206"/>
      <c r="F72" s="206"/>
      <c r="G72" s="206"/>
      <c r="H72" s="206"/>
      <c r="I72" s="207">
        <f>IF(もくじ!J10="","―　",もくじ!J10)</f>
        <v>2000</v>
      </c>
      <c r="J72" s="207"/>
      <c r="K72" s="207"/>
      <c r="L72" s="207"/>
      <c r="M72" s="207"/>
      <c r="N72" s="207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81"/>
      <c r="AA72" s="81"/>
      <c r="AB72" s="81"/>
      <c r="AC72" s="81"/>
      <c r="AD72" s="81"/>
    </row>
    <row r="73" spans="1:30" ht="19.5" customHeight="1" x14ac:dyDescent="0.2">
      <c r="A73" s="206" t="str">
        <f>もくじ!I11</f>
        <v>シーツ交換代</v>
      </c>
      <c r="B73" s="206"/>
      <c r="C73" s="206"/>
      <c r="D73" s="206"/>
      <c r="E73" s="206"/>
      <c r="F73" s="206"/>
      <c r="G73" s="206"/>
      <c r="H73" s="206"/>
      <c r="I73" s="207">
        <f>IF(もくじ!J11="","―　",もくじ!J11)</f>
        <v>220</v>
      </c>
      <c r="J73" s="207"/>
      <c r="K73" s="207"/>
      <c r="L73" s="207"/>
      <c r="M73" s="207"/>
      <c r="N73" s="207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81"/>
      <c r="AA73" s="81"/>
      <c r="AB73" s="81"/>
      <c r="AC73" s="81"/>
      <c r="AD73" s="81"/>
    </row>
    <row r="74" spans="1:30" x14ac:dyDescent="0.2">
      <c r="A74" s="206" t="str">
        <f>もくじ!I12</f>
        <v>夕食代</v>
      </c>
      <c r="B74" s="206"/>
      <c r="C74" s="206"/>
      <c r="D74" s="206"/>
      <c r="E74" s="206"/>
      <c r="F74" s="206"/>
      <c r="G74" s="206"/>
      <c r="H74" s="206"/>
      <c r="I74" s="207">
        <f>IF(もくじ!J12="","―　",もくじ!J12)</f>
        <v>650</v>
      </c>
      <c r="J74" s="207"/>
      <c r="K74" s="207"/>
      <c r="L74" s="207"/>
      <c r="M74" s="207"/>
      <c r="N74" s="207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81"/>
      <c r="AA74" s="81"/>
      <c r="AB74" s="81"/>
      <c r="AC74" s="81"/>
      <c r="AD74" s="81"/>
    </row>
    <row r="75" spans="1:30" x14ac:dyDescent="0.2">
      <c r="A75" s="206" t="str">
        <f>もくじ!I13</f>
        <v>朝食代</v>
      </c>
      <c r="B75" s="206"/>
      <c r="C75" s="206"/>
      <c r="D75" s="206"/>
      <c r="E75" s="206"/>
      <c r="F75" s="206"/>
      <c r="G75" s="206"/>
      <c r="H75" s="206"/>
      <c r="I75" s="207">
        <f>IF(もくじ!J13="","―　",もくじ!J13)</f>
        <v>330</v>
      </c>
      <c r="J75" s="207"/>
      <c r="K75" s="207"/>
      <c r="L75" s="207"/>
      <c r="M75" s="207"/>
      <c r="N75" s="207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81"/>
      <c r="AA75" s="81"/>
      <c r="AB75" s="81"/>
      <c r="AC75" s="81"/>
      <c r="AD75" s="81"/>
    </row>
    <row r="76" spans="1:30" x14ac:dyDescent="0.2">
      <c r="A76" s="206" t="str">
        <f>もくじ!I14</f>
        <v>時間外利用料</v>
      </c>
      <c r="B76" s="206"/>
      <c r="C76" s="206"/>
      <c r="D76" s="206"/>
      <c r="E76" s="206"/>
      <c r="F76" s="206"/>
      <c r="G76" s="206"/>
      <c r="H76" s="206"/>
      <c r="I76" s="207">
        <f>IF(もくじ!J14="","―　",もくじ!J14)</f>
        <v>300</v>
      </c>
      <c r="J76" s="207"/>
      <c r="K76" s="207"/>
      <c r="L76" s="207"/>
      <c r="M76" s="207"/>
      <c r="N76" s="207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81"/>
      <c r="AA76" s="81"/>
      <c r="AB76" s="81"/>
      <c r="AC76" s="81"/>
      <c r="AD76" s="81"/>
    </row>
    <row r="77" spans="1:30" x14ac:dyDescent="0.2">
      <c r="A77" s="206" t="str">
        <f>もくじ!I15</f>
        <v>洗濯代</v>
      </c>
      <c r="B77" s="206"/>
      <c r="C77" s="206"/>
      <c r="D77" s="206"/>
      <c r="E77" s="206"/>
      <c r="F77" s="206"/>
      <c r="G77" s="206"/>
      <c r="H77" s="206"/>
      <c r="I77" s="207">
        <f>IF(もくじ!J15="","―　",もくじ!J15)</f>
        <v>150</v>
      </c>
      <c r="J77" s="207"/>
      <c r="K77" s="207"/>
      <c r="L77" s="207"/>
      <c r="M77" s="207"/>
      <c r="N77" s="207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81"/>
      <c r="AA77" s="81"/>
      <c r="AB77" s="81"/>
      <c r="AC77" s="81"/>
      <c r="AD77" s="81"/>
    </row>
    <row r="78" spans="1:30" x14ac:dyDescent="0.2">
      <c r="A78" s="206" t="str">
        <f>もくじ!I16</f>
        <v>通院サポート（最初の３時間）</v>
      </c>
      <c r="B78" s="206"/>
      <c r="C78" s="206"/>
      <c r="D78" s="206"/>
      <c r="E78" s="206"/>
      <c r="F78" s="206"/>
      <c r="G78" s="206"/>
      <c r="H78" s="206"/>
      <c r="I78" s="207">
        <f>IF(もくじ!J16="","―　",もくじ!J16)</f>
        <v>3300</v>
      </c>
      <c r="J78" s="207"/>
      <c r="K78" s="207"/>
      <c r="L78" s="207"/>
      <c r="M78" s="207"/>
      <c r="N78" s="207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81"/>
      <c r="AA78" s="81"/>
      <c r="AB78" s="81"/>
      <c r="AC78" s="81"/>
      <c r="AD78" s="81"/>
    </row>
    <row r="79" spans="1:30" x14ac:dyDescent="0.2">
      <c r="A79" s="206" t="str">
        <f>もくじ!I17</f>
        <v>通院サポート延長（１時間毎）</v>
      </c>
      <c r="B79" s="206"/>
      <c r="C79" s="206"/>
      <c r="D79" s="206"/>
      <c r="E79" s="206"/>
      <c r="F79" s="206"/>
      <c r="G79" s="206"/>
      <c r="H79" s="206"/>
      <c r="I79" s="207">
        <f>IF(もくじ!J17="","―　",もくじ!J17)</f>
        <v>1100</v>
      </c>
      <c r="J79" s="207"/>
      <c r="K79" s="207"/>
      <c r="L79" s="207"/>
      <c r="M79" s="207"/>
      <c r="N79" s="207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81"/>
      <c r="AA79" s="81"/>
      <c r="AB79" s="81"/>
      <c r="AC79" s="81"/>
      <c r="AD79" s="81"/>
    </row>
    <row r="80" spans="1:30" x14ac:dyDescent="0.2">
      <c r="A80" s="206" t="str">
        <f>もくじ!I18</f>
        <v>保険外事業利用（要介護）</v>
      </c>
      <c r="B80" s="206"/>
      <c r="C80" s="206"/>
      <c r="D80" s="206"/>
      <c r="E80" s="206"/>
      <c r="F80" s="206"/>
      <c r="G80" s="206"/>
      <c r="H80" s="206"/>
      <c r="I80" s="207">
        <f>IF(もくじ!J18="","―　",もくじ!J18)</f>
        <v>3000</v>
      </c>
      <c r="J80" s="207"/>
      <c r="K80" s="207"/>
      <c r="L80" s="207"/>
      <c r="M80" s="207"/>
      <c r="N80" s="207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81"/>
      <c r="AA80" s="81"/>
      <c r="AB80" s="81"/>
      <c r="AC80" s="81"/>
      <c r="AD80" s="81"/>
    </row>
    <row r="81" spans="1:30" x14ac:dyDescent="0.2">
      <c r="A81" s="206" t="str">
        <f>もくじ!I19</f>
        <v>通所介護実費請求（要支援）</v>
      </c>
      <c r="B81" s="206"/>
      <c r="C81" s="206"/>
      <c r="D81" s="206"/>
      <c r="E81" s="206"/>
      <c r="F81" s="206"/>
      <c r="G81" s="206"/>
      <c r="H81" s="206"/>
      <c r="I81" s="207">
        <f>IF(もくじ!J19="","―　",もくじ!J19)</f>
        <v>5000</v>
      </c>
      <c r="J81" s="207"/>
      <c r="K81" s="207"/>
      <c r="L81" s="207"/>
      <c r="M81" s="207"/>
      <c r="N81" s="207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81"/>
      <c r="AA81" s="81"/>
      <c r="AB81" s="81"/>
      <c r="AC81" s="81"/>
      <c r="AD81" s="81"/>
    </row>
    <row r="82" spans="1:30" x14ac:dyDescent="0.2">
      <c r="W82" s="42"/>
      <c r="X82" s="42"/>
      <c r="Y82" s="42"/>
      <c r="Z82" s="81"/>
      <c r="AA82" s="81"/>
      <c r="AB82" s="81"/>
      <c r="AC82" s="81"/>
      <c r="AD82" s="81"/>
    </row>
    <row r="83" spans="1:30" x14ac:dyDescent="0.2">
      <c r="A83" s="152" t="s">
        <v>49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42"/>
      <c r="X83" s="42"/>
      <c r="Y83" s="42"/>
      <c r="Z83" s="81"/>
      <c r="AA83" s="81"/>
      <c r="AB83" s="81"/>
      <c r="AC83" s="81"/>
      <c r="AD83" s="81"/>
    </row>
    <row r="84" spans="1:30" x14ac:dyDescent="0.2">
      <c r="A84" s="210" t="s">
        <v>50</v>
      </c>
      <c r="B84" s="210"/>
      <c r="C84" s="210"/>
      <c r="D84" s="210"/>
      <c r="E84" s="210"/>
      <c r="F84" s="210"/>
      <c r="G84" s="210"/>
      <c r="H84" s="210"/>
      <c r="I84" s="210" t="s">
        <v>51</v>
      </c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42"/>
      <c r="X84" s="42"/>
      <c r="Y84" s="42"/>
      <c r="Z84" s="81"/>
      <c r="AA84" s="81"/>
      <c r="AB84" s="81"/>
      <c r="AC84" s="81"/>
      <c r="AD84" s="81"/>
    </row>
    <row r="85" spans="1:30" x14ac:dyDescent="0.2">
      <c r="A85" s="208" t="s">
        <v>52</v>
      </c>
      <c r="B85" s="208"/>
      <c r="C85" s="208"/>
      <c r="D85" s="208"/>
      <c r="E85" s="208"/>
      <c r="F85" s="208"/>
      <c r="G85" s="208"/>
      <c r="H85" s="208"/>
      <c r="I85" s="209">
        <v>5032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42"/>
      <c r="X85" s="42"/>
      <c r="Y85" s="42"/>
      <c r="Z85" s="81"/>
      <c r="AA85" s="81"/>
      <c r="AB85" s="81"/>
      <c r="AC85" s="81"/>
      <c r="AD85" s="81"/>
    </row>
    <row r="86" spans="1:30" x14ac:dyDescent="0.2">
      <c r="A86" s="208" t="s">
        <v>53</v>
      </c>
      <c r="B86" s="208"/>
      <c r="C86" s="208"/>
      <c r="D86" s="208"/>
      <c r="E86" s="208"/>
      <c r="F86" s="208"/>
      <c r="G86" s="208"/>
      <c r="H86" s="208"/>
      <c r="I86" s="209">
        <v>10531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Z86" s="81"/>
      <c r="AA86" s="81"/>
      <c r="AB86" s="81"/>
      <c r="AC86" s="81"/>
      <c r="AD86" s="81"/>
    </row>
    <row r="87" spans="1:30" x14ac:dyDescent="0.2">
      <c r="A87" s="208" t="s">
        <v>54</v>
      </c>
      <c r="B87" s="208"/>
      <c r="C87" s="208"/>
      <c r="D87" s="208"/>
      <c r="E87" s="208"/>
      <c r="F87" s="208"/>
      <c r="G87" s="208"/>
      <c r="H87" s="208"/>
      <c r="I87" s="209">
        <v>16765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Z87" s="81"/>
      <c r="AA87" s="81"/>
      <c r="AB87" s="81"/>
      <c r="AC87" s="81"/>
      <c r="AD87" s="81"/>
    </row>
    <row r="88" spans="1:30" x14ac:dyDescent="0.2">
      <c r="A88" s="208" t="s">
        <v>55</v>
      </c>
      <c r="B88" s="208"/>
      <c r="C88" s="208"/>
      <c r="D88" s="208"/>
      <c r="E88" s="208"/>
      <c r="F88" s="208"/>
      <c r="G88" s="208"/>
      <c r="H88" s="208"/>
      <c r="I88" s="209">
        <v>19705</v>
      </c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Z88" s="81"/>
      <c r="AA88" s="81"/>
      <c r="AB88" s="81"/>
      <c r="AC88" s="81"/>
      <c r="AD88" s="81"/>
    </row>
    <row r="89" spans="1:30" x14ac:dyDescent="0.2">
      <c r="A89" s="208" t="s">
        <v>56</v>
      </c>
      <c r="B89" s="208"/>
      <c r="C89" s="208"/>
      <c r="D89" s="208"/>
      <c r="E89" s="208"/>
      <c r="F89" s="208"/>
      <c r="G89" s="208"/>
      <c r="H89" s="208"/>
      <c r="I89" s="209">
        <v>27048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Z89" s="81"/>
      <c r="AA89" s="81"/>
      <c r="AB89" s="81"/>
      <c r="AC89" s="81"/>
      <c r="AD89" s="81"/>
    </row>
    <row r="90" spans="1:30" x14ac:dyDescent="0.2">
      <c r="A90" s="208" t="s">
        <v>57</v>
      </c>
      <c r="B90" s="208"/>
      <c r="C90" s="208"/>
      <c r="D90" s="208"/>
      <c r="E90" s="208"/>
      <c r="F90" s="208"/>
      <c r="G90" s="208"/>
      <c r="H90" s="208"/>
      <c r="I90" s="209">
        <v>30938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Z90" s="81"/>
      <c r="AA90" s="81"/>
      <c r="AB90" s="81"/>
      <c r="AC90" s="81"/>
      <c r="AD90" s="81"/>
    </row>
    <row r="91" spans="1:30" x14ac:dyDescent="0.2">
      <c r="A91" s="208" t="s">
        <v>58</v>
      </c>
      <c r="B91" s="208"/>
      <c r="C91" s="208"/>
      <c r="D91" s="208"/>
      <c r="E91" s="208"/>
      <c r="F91" s="208"/>
      <c r="G91" s="208"/>
      <c r="H91" s="208"/>
      <c r="I91" s="209">
        <v>36217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Z91" s="81"/>
      <c r="AA91" s="81"/>
      <c r="AB91" s="81"/>
      <c r="AC91" s="81"/>
      <c r="AD91" s="81"/>
    </row>
    <row r="95" spans="1:30" ht="13.5" customHeight="1" x14ac:dyDescent="0.2"/>
    <row r="96" spans="1:30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10" ht="19.5" customHeight="1" x14ac:dyDescent="0.2"/>
  </sheetData>
  <protectedRanges>
    <protectedRange sqref="I4:V4" name="範囲1"/>
  </protectedRanges>
  <mergeCells count="246">
    <mergeCell ref="Z16:AD16"/>
    <mergeCell ref="A91:H91"/>
    <mergeCell ref="I91:V91"/>
    <mergeCell ref="A88:H88"/>
    <mergeCell ref="I88:V88"/>
    <mergeCell ref="A89:H89"/>
    <mergeCell ref="I89:V89"/>
    <mergeCell ref="A90:H90"/>
    <mergeCell ref="I90:V90"/>
    <mergeCell ref="A85:H85"/>
    <mergeCell ref="I85:V85"/>
    <mergeCell ref="A86:H86"/>
    <mergeCell ref="I86:V86"/>
    <mergeCell ref="A87:H87"/>
    <mergeCell ref="I87:V87"/>
    <mergeCell ref="A80:H80"/>
    <mergeCell ref="I80:N80"/>
    <mergeCell ref="A81:H81"/>
    <mergeCell ref="I81:N81"/>
    <mergeCell ref="A83:V83"/>
    <mergeCell ref="A84:H84"/>
    <mergeCell ref="I84:V84"/>
    <mergeCell ref="A77:H77"/>
    <mergeCell ref="I77:N77"/>
    <mergeCell ref="A78:H78"/>
    <mergeCell ref="I78:N78"/>
    <mergeCell ref="A79:H79"/>
    <mergeCell ref="I79:N79"/>
    <mergeCell ref="A74:H74"/>
    <mergeCell ref="I74:N74"/>
    <mergeCell ref="A75:H75"/>
    <mergeCell ref="I75:N75"/>
    <mergeCell ref="A76:H76"/>
    <mergeCell ref="I76:N76"/>
    <mergeCell ref="A71:H71"/>
    <mergeCell ref="I71:N71"/>
    <mergeCell ref="A72:H72"/>
    <mergeCell ref="I72:N72"/>
    <mergeCell ref="A73:H73"/>
    <mergeCell ref="I73:N73"/>
    <mergeCell ref="A68:H68"/>
    <mergeCell ref="I68:N68"/>
    <mergeCell ref="A69:H69"/>
    <mergeCell ref="I69:N69"/>
    <mergeCell ref="A70:H70"/>
    <mergeCell ref="I70:N70"/>
    <mergeCell ref="A63:H63"/>
    <mergeCell ref="I63:L63"/>
    <mergeCell ref="A64:H64"/>
    <mergeCell ref="I64:L64"/>
    <mergeCell ref="A67:H67"/>
    <mergeCell ref="I67:N67"/>
    <mergeCell ref="A60:H60"/>
    <mergeCell ref="I60:L60"/>
    <mergeCell ref="A61:H61"/>
    <mergeCell ref="I61:L61"/>
    <mergeCell ref="A62:H62"/>
    <mergeCell ref="I62:L62"/>
    <mergeCell ref="A57:H57"/>
    <mergeCell ref="I57:L57"/>
    <mergeCell ref="A58:H58"/>
    <mergeCell ref="I58:L58"/>
    <mergeCell ref="A59:H59"/>
    <mergeCell ref="I59:L59"/>
    <mergeCell ref="A54:H54"/>
    <mergeCell ref="I54:L54"/>
    <mergeCell ref="A55:H55"/>
    <mergeCell ref="I55:L55"/>
    <mergeCell ref="A56:H56"/>
    <mergeCell ref="I56:L56"/>
    <mergeCell ref="A51:H51"/>
    <mergeCell ref="I51:L51"/>
    <mergeCell ref="A52:H52"/>
    <mergeCell ref="I52:L52"/>
    <mergeCell ref="A53:H53"/>
    <mergeCell ref="I53:L53"/>
    <mergeCell ref="A48:H48"/>
    <mergeCell ref="I48:L48"/>
    <mergeCell ref="A49:H49"/>
    <mergeCell ref="I49:L49"/>
    <mergeCell ref="A50:H50"/>
    <mergeCell ref="I50:L50"/>
    <mergeCell ref="A42:H42"/>
    <mergeCell ref="I42:N42"/>
    <mergeCell ref="A43:H43"/>
    <mergeCell ref="I43:N43"/>
    <mergeCell ref="A46:L46"/>
    <mergeCell ref="A47:H47"/>
    <mergeCell ref="I47:L47"/>
    <mergeCell ref="A40:N40"/>
    <mergeCell ref="A41:D41"/>
    <mergeCell ref="E41:H41"/>
    <mergeCell ref="I41:N41"/>
    <mergeCell ref="O41:T41"/>
    <mergeCell ref="U41:Y41"/>
    <mergeCell ref="U36:Y36"/>
    <mergeCell ref="A37:H37"/>
    <mergeCell ref="I37:N37"/>
    <mergeCell ref="O37:T37"/>
    <mergeCell ref="U37:Y37"/>
    <mergeCell ref="A38:H38"/>
    <mergeCell ref="I38:N38"/>
    <mergeCell ref="O38:T38"/>
    <mergeCell ref="U38:Y38"/>
    <mergeCell ref="A35:N35"/>
    <mergeCell ref="A36:H36"/>
    <mergeCell ref="I36:N36"/>
    <mergeCell ref="O36:T36"/>
    <mergeCell ref="A33:H33"/>
    <mergeCell ref="I33:N33"/>
    <mergeCell ref="O33:T33"/>
    <mergeCell ref="U33:Y33"/>
    <mergeCell ref="Z33:AD33"/>
    <mergeCell ref="A31:H31"/>
    <mergeCell ref="I31:N31"/>
    <mergeCell ref="O31:T31"/>
    <mergeCell ref="U31:Y31"/>
    <mergeCell ref="Z31:AD31"/>
    <mergeCell ref="A32:H32"/>
    <mergeCell ref="I32:N32"/>
    <mergeCell ref="O32:T32"/>
    <mergeCell ref="U32:Y32"/>
    <mergeCell ref="Z32:AD32"/>
    <mergeCell ref="A29:H29"/>
    <mergeCell ref="I29:N29"/>
    <mergeCell ref="O29:T29"/>
    <mergeCell ref="U29:Y29"/>
    <mergeCell ref="Z29:AD29"/>
    <mergeCell ref="A30:H30"/>
    <mergeCell ref="I30:N30"/>
    <mergeCell ref="O30:T30"/>
    <mergeCell ref="U30:Y30"/>
    <mergeCell ref="Z30:AD30"/>
    <mergeCell ref="A27:H27"/>
    <mergeCell ref="I27:N27"/>
    <mergeCell ref="O27:T27"/>
    <mergeCell ref="U27:Y27"/>
    <mergeCell ref="Z27:AD27"/>
    <mergeCell ref="A28:H28"/>
    <mergeCell ref="I28:N28"/>
    <mergeCell ref="O28:T28"/>
    <mergeCell ref="U28:Y28"/>
    <mergeCell ref="Z28:AD28"/>
    <mergeCell ref="Z25:AD25"/>
    <mergeCell ref="A26:H26"/>
    <mergeCell ref="I26:N26"/>
    <mergeCell ref="O26:T26"/>
    <mergeCell ref="U26:Y26"/>
    <mergeCell ref="Z26:AD26"/>
    <mergeCell ref="A24:H24"/>
    <mergeCell ref="I24:N24"/>
    <mergeCell ref="O24:T24"/>
    <mergeCell ref="U24:Y24"/>
    <mergeCell ref="A25:H25"/>
    <mergeCell ref="I25:N25"/>
    <mergeCell ref="O25:T25"/>
    <mergeCell ref="U25:Y25"/>
    <mergeCell ref="A22:H22"/>
    <mergeCell ref="I22:N22"/>
    <mergeCell ref="O22:T22"/>
    <mergeCell ref="U22:Y22"/>
    <mergeCell ref="A23:H23"/>
    <mergeCell ref="I23:N23"/>
    <mergeCell ref="O23:T23"/>
    <mergeCell ref="U23:Y23"/>
    <mergeCell ref="Z19:AD19"/>
    <mergeCell ref="A20:H20"/>
    <mergeCell ref="I20:N20"/>
    <mergeCell ref="O20:T20"/>
    <mergeCell ref="U20:Y20"/>
    <mergeCell ref="A21:H21"/>
    <mergeCell ref="I21:N21"/>
    <mergeCell ref="O21:T21"/>
    <mergeCell ref="U21:Y21"/>
    <mergeCell ref="A18:H18"/>
    <mergeCell ref="I18:N18"/>
    <mergeCell ref="O18:T18"/>
    <mergeCell ref="U18:Y18"/>
    <mergeCell ref="A19:H19"/>
    <mergeCell ref="I19:N19"/>
    <mergeCell ref="O19:T19"/>
    <mergeCell ref="U19:Y19"/>
    <mergeCell ref="A16:H16"/>
    <mergeCell ref="I16:N16"/>
    <mergeCell ref="O16:T16"/>
    <mergeCell ref="U16:Y16"/>
    <mergeCell ref="A17:H17"/>
    <mergeCell ref="I17:N17"/>
    <mergeCell ref="O17:T17"/>
    <mergeCell ref="U17:Y17"/>
    <mergeCell ref="T13:V13"/>
    <mergeCell ref="W13:Y13"/>
    <mergeCell ref="A15:H15"/>
    <mergeCell ref="I15:N15"/>
    <mergeCell ref="O15:T15"/>
    <mergeCell ref="U15:W15"/>
    <mergeCell ref="X15:Y15"/>
    <mergeCell ref="A13:C13"/>
    <mergeCell ref="E13:G13"/>
    <mergeCell ref="H13:J13"/>
    <mergeCell ref="K13:M13"/>
    <mergeCell ref="N13:P13"/>
    <mergeCell ref="Q13:S13"/>
    <mergeCell ref="T11:V11"/>
    <mergeCell ref="W11:Y11"/>
    <mergeCell ref="A12:C12"/>
    <mergeCell ref="E12:G12"/>
    <mergeCell ref="H12:J12"/>
    <mergeCell ref="K12:M12"/>
    <mergeCell ref="N12:P12"/>
    <mergeCell ref="Q12:S12"/>
    <mergeCell ref="T12:V12"/>
    <mergeCell ref="W12:Y12"/>
    <mergeCell ref="A11:C11"/>
    <mergeCell ref="E11:G11"/>
    <mergeCell ref="H11:J11"/>
    <mergeCell ref="K11:M11"/>
    <mergeCell ref="N11:P11"/>
    <mergeCell ref="Q11:S11"/>
    <mergeCell ref="T9:V9"/>
    <mergeCell ref="W9:Y9"/>
    <mergeCell ref="A10:C10"/>
    <mergeCell ref="E10:G10"/>
    <mergeCell ref="H10:J10"/>
    <mergeCell ref="K10:M10"/>
    <mergeCell ref="N10:P10"/>
    <mergeCell ref="Q10:S10"/>
    <mergeCell ref="T10:V10"/>
    <mergeCell ref="W10:Y10"/>
    <mergeCell ref="A9:C9"/>
    <mergeCell ref="E9:G9"/>
    <mergeCell ref="H9:J9"/>
    <mergeCell ref="K9:M9"/>
    <mergeCell ref="N9:P9"/>
    <mergeCell ref="Q9:S9"/>
    <mergeCell ref="H8:J8"/>
    <mergeCell ref="K8:M8"/>
    <mergeCell ref="N8:P8"/>
    <mergeCell ref="Q8:S8"/>
    <mergeCell ref="T8:V8"/>
    <mergeCell ref="W8:Y8"/>
    <mergeCell ref="E8:G8"/>
    <mergeCell ref="A2:O2"/>
    <mergeCell ref="E4:H4"/>
    <mergeCell ref="I4:O4"/>
    <mergeCell ref="P4:V4"/>
  </mergeCells>
  <phoneticPr fontId="5"/>
  <conditionalFormatting sqref="I4:O4">
    <cfRule type="cellIs" dxfId="18" priority="2" operator="equal">
      <formula>"もくじで選択"</formula>
    </cfRule>
  </conditionalFormatting>
  <pageMargins left="0.7" right="0.7" top="0.75" bottom="0.75" header="0.3" footer="0.3"/>
  <pageSetup paperSize="9" scale="99" orientation="portrait" horizontalDpi="4294967293" r:id="rId1"/>
  <rowBreaks count="1" manualBreakCount="1">
    <brk id="44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4CB7-C812-4ACB-BB97-59ED392058A6}">
  <sheetPr>
    <tabColor theme="5"/>
    <pageSetUpPr fitToPage="1"/>
  </sheetPr>
  <dimension ref="A1:AU984"/>
  <sheetViews>
    <sheetView showGridLines="0" view="pageBreakPreview" zoomScale="90" zoomScaleSheetLayoutView="90" workbookViewId="0">
      <pane ySplit="4" topLeftCell="A5" activePane="bottomLeft" state="frozen"/>
      <selection pane="bottomLeft" activeCell="A6" sqref="A6:D15"/>
    </sheetView>
  </sheetViews>
  <sheetFormatPr defaultColWidth="9" defaultRowHeight="12.75" customHeight="1" x14ac:dyDescent="0.2"/>
  <cols>
    <col min="1" max="1" width="8.36328125" style="14" customWidth="1"/>
    <col min="2" max="5" width="2.90625" style="14" customWidth="1"/>
    <col min="6" max="7" width="2.90625" style="4" customWidth="1"/>
    <col min="8" max="8" width="14.26953125" style="4" customWidth="1"/>
    <col min="9" max="10" width="7.453125" style="4" hidden="1" customWidth="1"/>
    <col min="11" max="40" width="2.453125" style="4" customWidth="1"/>
    <col min="41" max="41" width="2.453125" style="15" customWidth="1"/>
    <col min="42" max="42" width="4.90625" style="4" customWidth="1"/>
    <col min="43" max="43" width="9" style="3"/>
    <col min="44" max="46" width="14" style="3" customWidth="1"/>
    <col min="47" max="47" width="9" style="85"/>
    <col min="48" max="16384" width="9" style="4"/>
  </cols>
  <sheetData>
    <row r="1" spans="1:47" ht="18.75" customHeight="1" thickBot="1" x14ac:dyDescent="0.25">
      <c r="A1" s="270" t="s">
        <v>15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</row>
    <row r="2" spans="1:47" ht="18.75" customHeight="1" thickBot="1" x14ac:dyDescent="0.25">
      <c r="A2" s="271">
        <f>もくじ!D5</f>
        <v>2024</v>
      </c>
      <c r="B2" s="271"/>
      <c r="C2" s="271"/>
      <c r="D2" s="5" t="s">
        <v>2</v>
      </c>
      <c r="E2" s="272">
        <f>もくじ!F5</f>
        <v>5</v>
      </c>
      <c r="F2" s="272"/>
      <c r="G2" s="6" t="s">
        <v>3</v>
      </c>
      <c r="H2" s="7"/>
      <c r="I2" s="7"/>
      <c r="J2" s="7"/>
      <c r="K2" s="282" t="s">
        <v>118</v>
      </c>
      <c r="L2" s="283"/>
      <c r="M2" s="283"/>
      <c r="N2" s="284"/>
      <c r="O2" s="285" t="s">
        <v>89</v>
      </c>
      <c r="P2" s="286"/>
      <c r="Q2" s="286"/>
      <c r="R2" s="286"/>
      <c r="S2" s="286"/>
      <c r="T2" s="286"/>
      <c r="U2" s="286"/>
      <c r="V2" s="287"/>
      <c r="W2" s="280" t="s">
        <v>108</v>
      </c>
      <c r="X2" s="280"/>
      <c r="Y2" s="280"/>
      <c r="Z2" s="281"/>
      <c r="AA2" s="277" t="s">
        <v>109</v>
      </c>
      <c r="AB2" s="278"/>
      <c r="AC2" s="278"/>
      <c r="AD2" s="279"/>
      <c r="AE2" s="275" t="s">
        <v>107</v>
      </c>
      <c r="AF2" s="275"/>
      <c r="AG2" s="275"/>
      <c r="AH2" s="275"/>
      <c r="AI2" s="275"/>
      <c r="AJ2" s="276"/>
      <c r="AK2" s="273">
        <f>SUM(AU:AU)</f>
        <v>0</v>
      </c>
      <c r="AL2" s="274"/>
      <c r="AM2" s="274"/>
      <c r="AN2" s="274"/>
      <c r="AO2" s="274"/>
      <c r="AP2" s="274"/>
      <c r="AQ2" s="305" t="s">
        <v>112</v>
      </c>
      <c r="AR2" s="304" t="s">
        <v>6</v>
      </c>
      <c r="AS2" s="302" t="s">
        <v>110</v>
      </c>
      <c r="AT2" s="300" t="s">
        <v>111</v>
      </c>
    </row>
    <row r="3" spans="1:47" ht="18.7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43">
        <f>DATE(SUM($A$2:$C$2),SUM($E$2:$F$2),1)</f>
        <v>45413</v>
      </c>
      <c r="L3" s="44">
        <f>K3+1</f>
        <v>45414</v>
      </c>
      <c r="M3" s="44">
        <f t="shared" ref="M3:AL3" si="0">L3+1</f>
        <v>45415</v>
      </c>
      <c r="N3" s="44">
        <f t="shared" si="0"/>
        <v>45416</v>
      </c>
      <c r="O3" s="44">
        <f t="shared" si="0"/>
        <v>45417</v>
      </c>
      <c r="P3" s="44">
        <f t="shared" si="0"/>
        <v>45418</v>
      </c>
      <c r="Q3" s="44">
        <f t="shared" si="0"/>
        <v>45419</v>
      </c>
      <c r="R3" s="44">
        <f t="shared" si="0"/>
        <v>45420</v>
      </c>
      <c r="S3" s="44">
        <f t="shared" si="0"/>
        <v>45421</v>
      </c>
      <c r="T3" s="44">
        <f t="shared" si="0"/>
        <v>45422</v>
      </c>
      <c r="U3" s="44">
        <f t="shared" si="0"/>
        <v>45423</v>
      </c>
      <c r="V3" s="44">
        <f t="shared" si="0"/>
        <v>45424</v>
      </c>
      <c r="W3" s="44">
        <f t="shared" si="0"/>
        <v>45425</v>
      </c>
      <c r="X3" s="44">
        <f t="shared" si="0"/>
        <v>45426</v>
      </c>
      <c r="Y3" s="44">
        <f t="shared" si="0"/>
        <v>45427</v>
      </c>
      <c r="Z3" s="44">
        <f t="shared" si="0"/>
        <v>45428</v>
      </c>
      <c r="AA3" s="44">
        <f t="shared" si="0"/>
        <v>45429</v>
      </c>
      <c r="AB3" s="44">
        <f t="shared" si="0"/>
        <v>45430</v>
      </c>
      <c r="AC3" s="44">
        <f t="shared" si="0"/>
        <v>45431</v>
      </c>
      <c r="AD3" s="44">
        <f t="shared" si="0"/>
        <v>45432</v>
      </c>
      <c r="AE3" s="44">
        <f t="shared" si="0"/>
        <v>45433</v>
      </c>
      <c r="AF3" s="44">
        <f t="shared" si="0"/>
        <v>45434</v>
      </c>
      <c r="AG3" s="44">
        <f t="shared" si="0"/>
        <v>45435</v>
      </c>
      <c r="AH3" s="44">
        <f t="shared" si="0"/>
        <v>45436</v>
      </c>
      <c r="AI3" s="44">
        <f t="shared" si="0"/>
        <v>45437</v>
      </c>
      <c r="AJ3" s="44">
        <f t="shared" si="0"/>
        <v>45438</v>
      </c>
      <c r="AK3" s="44">
        <f t="shared" si="0"/>
        <v>45439</v>
      </c>
      <c r="AL3" s="44">
        <f t="shared" si="0"/>
        <v>45440</v>
      </c>
      <c r="AM3" s="44">
        <f>IF(DAY($AL$3+1)&lt;&gt;29,"",$AL$3+1)</f>
        <v>45441</v>
      </c>
      <c r="AN3" s="44">
        <f>IF(DAY($AL$3+2)&lt;&gt;30,"",$AL$3+2)</f>
        <v>45442</v>
      </c>
      <c r="AO3" s="45">
        <f>IF(DAY($AL$3+3)&lt;&gt;31,"",$AL$3+3)</f>
        <v>45443</v>
      </c>
      <c r="AP3" s="307" t="s">
        <v>5</v>
      </c>
      <c r="AQ3" s="306"/>
      <c r="AR3" s="303"/>
      <c r="AS3" s="303"/>
      <c r="AT3" s="301"/>
    </row>
    <row r="4" spans="1:47" ht="18.75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7" t="str">
        <f>TEXT(K3,"aaa")</f>
        <v>水</v>
      </c>
      <c r="L4" s="48" t="str">
        <f t="shared" ref="L4:AL4" si="1">TEXT(L3,"aaa")</f>
        <v>木</v>
      </c>
      <c r="M4" s="48" t="str">
        <f t="shared" si="1"/>
        <v>金</v>
      </c>
      <c r="N4" s="48" t="str">
        <f t="shared" si="1"/>
        <v>土</v>
      </c>
      <c r="O4" s="48" t="str">
        <f t="shared" si="1"/>
        <v>日</v>
      </c>
      <c r="P4" s="48" t="str">
        <f t="shared" si="1"/>
        <v>月</v>
      </c>
      <c r="Q4" s="48" t="str">
        <f t="shared" si="1"/>
        <v>火</v>
      </c>
      <c r="R4" s="48" t="str">
        <f t="shared" si="1"/>
        <v>水</v>
      </c>
      <c r="S4" s="48" t="str">
        <f t="shared" si="1"/>
        <v>木</v>
      </c>
      <c r="T4" s="48" t="str">
        <f t="shared" si="1"/>
        <v>金</v>
      </c>
      <c r="U4" s="48" t="str">
        <f t="shared" si="1"/>
        <v>土</v>
      </c>
      <c r="V4" s="48" t="str">
        <f t="shared" si="1"/>
        <v>日</v>
      </c>
      <c r="W4" s="48" t="str">
        <f t="shared" si="1"/>
        <v>月</v>
      </c>
      <c r="X4" s="48" t="str">
        <f t="shared" si="1"/>
        <v>火</v>
      </c>
      <c r="Y4" s="48" t="str">
        <f t="shared" si="1"/>
        <v>水</v>
      </c>
      <c r="Z4" s="48" t="str">
        <f t="shared" si="1"/>
        <v>木</v>
      </c>
      <c r="AA4" s="48" t="str">
        <f t="shared" si="1"/>
        <v>金</v>
      </c>
      <c r="AB4" s="48" t="str">
        <f t="shared" si="1"/>
        <v>土</v>
      </c>
      <c r="AC4" s="48" t="str">
        <f t="shared" si="1"/>
        <v>日</v>
      </c>
      <c r="AD4" s="48" t="str">
        <f t="shared" si="1"/>
        <v>月</v>
      </c>
      <c r="AE4" s="48" t="str">
        <f t="shared" si="1"/>
        <v>火</v>
      </c>
      <c r="AF4" s="48" t="str">
        <f t="shared" si="1"/>
        <v>水</v>
      </c>
      <c r="AG4" s="48" t="str">
        <f t="shared" si="1"/>
        <v>木</v>
      </c>
      <c r="AH4" s="48" t="str">
        <f t="shared" si="1"/>
        <v>金</v>
      </c>
      <c r="AI4" s="48" t="str">
        <f t="shared" si="1"/>
        <v>土</v>
      </c>
      <c r="AJ4" s="48" t="str">
        <f t="shared" si="1"/>
        <v>日</v>
      </c>
      <c r="AK4" s="48" t="str">
        <f t="shared" si="1"/>
        <v>月</v>
      </c>
      <c r="AL4" s="48" t="str">
        <f t="shared" si="1"/>
        <v>火</v>
      </c>
      <c r="AM4" s="48" t="str">
        <f>TEXT(AM3,"aaa")</f>
        <v>水</v>
      </c>
      <c r="AN4" s="48" t="str">
        <f>TEXT(AN3,"aaa")</f>
        <v>木</v>
      </c>
      <c r="AO4" s="49" t="str">
        <f>TEXT(AO3,"aaa")</f>
        <v>金</v>
      </c>
      <c r="AP4" s="308"/>
      <c r="AQ4" s="50">
        <f>SUM(AQ5:AQ53)</f>
        <v>0</v>
      </c>
      <c r="AR4" s="51">
        <f>SUM(AS4:AT4)</f>
        <v>0</v>
      </c>
      <c r="AS4" s="51">
        <f>SUM(AS5:AS53)</f>
        <v>0</v>
      </c>
      <c r="AT4" s="52">
        <f>SUM(AT5:AT53)</f>
        <v>0</v>
      </c>
    </row>
    <row r="5" spans="1:47" ht="17.25" customHeight="1" x14ac:dyDescent="0.2">
      <c r="A5" s="240" t="s">
        <v>1</v>
      </c>
      <c r="B5" s="241"/>
      <c r="C5" s="241"/>
      <c r="D5" s="241"/>
      <c r="E5" s="242"/>
      <c r="F5" s="242" t="s">
        <v>4</v>
      </c>
      <c r="G5" s="243"/>
      <c r="H5" s="243"/>
      <c r="I5" s="243"/>
      <c r="J5" s="5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4"/>
      <c r="AQ5" s="54">
        <f>IFERROR(ROUND(ROUND(VLOOKUP($O$2,'料金、単位一覧'!$A$47:$L$64,9,0)*SUM(AQ6:AQ34),0),"0"),0)</f>
        <v>0</v>
      </c>
      <c r="AR5" s="55">
        <f>TRUNC(TRUNC(SUM(AQ5,AQ6:AQ34)*'料金、単位一覧'!$P$4)-TRUNC(SUM(AQ6:AQ34)*'料金、単位一覧'!$P$4))</f>
        <v>0</v>
      </c>
      <c r="AS5" s="55">
        <f>TRUNC(AR5*A23,0)</f>
        <v>0</v>
      </c>
      <c r="AT5" s="56">
        <f>AR5-AS5</f>
        <v>0</v>
      </c>
      <c r="AU5" s="57">
        <f>AR5</f>
        <v>0</v>
      </c>
    </row>
    <row r="6" spans="1:47" ht="12.65" customHeight="1" x14ac:dyDescent="0.2">
      <c r="A6" s="245" t="s">
        <v>119</v>
      </c>
      <c r="B6" s="246"/>
      <c r="C6" s="246"/>
      <c r="D6" s="246"/>
      <c r="E6" s="251" t="s">
        <v>8</v>
      </c>
      <c r="F6" s="254" t="s">
        <v>141</v>
      </c>
      <c r="G6" s="254"/>
      <c r="H6" s="254"/>
      <c r="I6" s="254"/>
      <c r="J6" s="5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">
        <f>SUM(K6:AO6)</f>
        <v>0</v>
      </c>
      <c r="AQ6" s="59">
        <f>IFERROR(TRUNC(CHOOSE(A17,'料金、単位一覧'!$E$9,'料金、単位一覧'!$E$10,'料金、単位一覧'!$E$11,'料金、単位一覧'!$E$12,'料金、単位一覧'!$E$13)*AP6),0)</f>
        <v>0</v>
      </c>
      <c r="AR6" s="228">
        <f>TRUNC(SUM(AQ6:AQ34)*'料金、単位一覧'!$P$4)</f>
        <v>0</v>
      </c>
      <c r="AS6" s="228">
        <f>TRUNC(AR6*A23,0)</f>
        <v>0</v>
      </c>
      <c r="AT6" s="231">
        <f>AR6-AS6</f>
        <v>0</v>
      </c>
      <c r="AU6" s="57"/>
    </row>
    <row r="7" spans="1:47" ht="12.65" customHeight="1" x14ac:dyDescent="0.2">
      <c r="A7" s="247"/>
      <c r="B7" s="248"/>
      <c r="C7" s="248"/>
      <c r="D7" s="248"/>
      <c r="E7" s="252"/>
      <c r="F7" s="222" t="s">
        <v>142</v>
      </c>
      <c r="G7" s="222"/>
      <c r="H7" s="222"/>
      <c r="I7" s="222"/>
      <c r="J7" s="2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8">
        <f t="shared" ref="AP7:AP34" si="2">SUM(K7:AO7)</f>
        <v>0</v>
      </c>
      <c r="AQ7" s="11">
        <f>IFERROR(TRUNC(CHOOSE(A17,'料金、単位一覧'!$H$9,'料金、単位一覧'!$H$10,'料金、単位一覧'!$H$11,'料金、単位一覧'!$H$12,'料金、単位一覧'!$H$13)*AP7),0)</f>
        <v>0</v>
      </c>
      <c r="AR7" s="229"/>
      <c r="AS7" s="229"/>
      <c r="AT7" s="232"/>
    </row>
    <row r="8" spans="1:47" ht="12.65" customHeight="1" x14ac:dyDescent="0.2">
      <c r="A8" s="247"/>
      <c r="B8" s="248"/>
      <c r="C8" s="248"/>
      <c r="D8" s="248"/>
      <c r="E8" s="252"/>
      <c r="F8" s="222" t="s">
        <v>143</v>
      </c>
      <c r="G8" s="222"/>
      <c r="H8" s="222"/>
      <c r="I8" s="222"/>
      <c r="J8" s="2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8">
        <f t="shared" si="2"/>
        <v>0</v>
      </c>
      <c r="AQ8" s="11">
        <f>IFERROR(TRUNC(CHOOSE(A17,'料金、単位一覧'!$K$9,'料金、単位一覧'!$K$10,'料金、単位一覧'!$K$11,'料金、単位一覧'!$K$12,'料金、単位一覧'!$K$13)*AP8),0)</f>
        <v>0</v>
      </c>
      <c r="AR8" s="229"/>
      <c r="AS8" s="229"/>
      <c r="AT8" s="232"/>
    </row>
    <row r="9" spans="1:47" ht="12.65" customHeight="1" x14ac:dyDescent="0.2">
      <c r="A9" s="247"/>
      <c r="B9" s="248"/>
      <c r="C9" s="248"/>
      <c r="D9" s="248"/>
      <c r="E9" s="252"/>
      <c r="F9" s="222" t="s">
        <v>144</v>
      </c>
      <c r="G9" s="222"/>
      <c r="H9" s="222"/>
      <c r="I9" s="222"/>
      <c r="J9" s="2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8">
        <f t="shared" si="2"/>
        <v>0</v>
      </c>
      <c r="AQ9" s="11">
        <f>IFERROR(TRUNC(CHOOSE(A17,'料金、単位一覧'!$N$9,'料金、単位一覧'!$N$10,'料金、単位一覧'!$N$11,'料金、単位一覧'!$N$12,'料金、単位一覧'!$N$13)*AP9),0)</f>
        <v>0</v>
      </c>
      <c r="AR9" s="229"/>
      <c r="AS9" s="229"/>
      <c r="AT9" s="232"/>
    </row>
    <row r="10" spans="1:47" ht="12.65" customHeight="1" x14ac:dyDescent="0.2">
      <c r="A10" s="247"/>
      <c r="B10" s="248"/>
      <c r="C10" s="248"/>
      <c r="D10" s="248"/>
      <c r="E10" s="252"/>
      <c r="F10" s="222" t="s">
        <v>145</v>
      </c>
      <c r="G10" s="222"/>
      <c r="H10" s="222"/>
      <c r="I10" s="222"/>
      <c r="J10" s="2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8">
        <f t="shared" si="2"/>
        <v>0</v>
      </c>
      <c r="AQ10" s="11">
        <f>IFERROR(TRUNC(CHOOSE(A17,'料金、単位一覧'!$Q$9,'料金、単位一覧'!$Q$10,'料金、単位一覧'!$Q$11,'料金、単位一覧'!$Q$12,'料金、単位一覧'!$Q$13)*AP10),0)</f>
        <v>0</v>
      </c>
      <c r="AR10" s="229"/>
      <c r="AS10" s="229"/>
      <c r="AT10" s="232"/>
    </row>
    <row r="11" spans="1:47" ht="12.65" customHeight="1" x14ac:dyDescent="0.2">
      <c r="A11" s="247"/>
      <c r="B11" s="248"/>
      <c r="C11" s="248"/>
      <c r="D11" s="248"/>
      <c r="E11" s="252"/>
      <c r="F11" s="222" t="s">
        <v>146</v>
      </c>
      <c r="G11" s="222"/>
      <c r="H11" s="222"/>
      <c r="I11" s="222"/>
      <c r="J11" s="2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8">
        <f t="shared" si="2"/>
        <v>0</v>
      </c>
      <c r="AQ11" s="12">
        <f>IFERROR(TRUNC(CHOOSE(A17,'料金、単位一覧'!$T$9,'料金、単位一覧'!$T$10,'料金、単位一覧'!$T$11,'料金、単位一覧'!$T$12,'料金、単位一覧'!$T$13)*AP11),0)</f>
        <v>0</v>
      </c>
      <c r="AR11" s="229"/>
      <c r="AS11" s="229"/>
      <c r="AT11" s="232"/>
    </row>
    <row r="12" spans="1:47" ht="12.65" customHeight="1" x14ac:dyDescent="0.2">
      <c r="A12" s="247"/>
      <c r="B12" s="248"/>
      <c r="C12" s="248"/>
      <c r="D12" s="248"/>
      <c r="E12" s="252"/>
      <c r="F12" s="222" t="s">
        <v>147</v>
      </c>
      <c r="G12" s="222"/>
      <c r="H12" s="222"/>
      <c r="I12" s="222"/>
      <c r="J12" s="2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8">
        <f t="shared" si="2"/>
        <v>0</v>
      </c>
      <c r="AQ12" s="12">
        <f>IFERROR(TRUNC(CHOOSE(A17,'料金、単位一覧'!$W$9,'料金、単位一覧'!$W$10,'料金、単位一覧'!$W$11,'料金、単位一覧'!$W$12,'料金、単位一覧'!$W$13)*AP12),0)</f>
        <v>0</v>
      </c>
      <c r="AR12" s="229"/>
      <c r="AS12" s="229"/>
      <c r="AT12" s="232"/>
    </row>
    <row r="13" spans="1:47" ht="12.65" customHeight="1" x14ac:dyDescent="0.2">
      <c r="A13" s="247"/>
      <c r="B13" s="248"/>
      <c r="C13" s="248"/>
      <c r="D13" s="248"/>
      <c r="E13" s="252"/>
      <c r="F13" s="223" t="str">
        <f>'料金、単位一覧'!$A$16</f>
        <v>延長加算</v>
      </c>
      <c r="G13" s="224"/>
      <c r="H13" s="224"/>
      <c r="I13" s="61" t="str">
        <f>VLOOKUP(F13,'料金、単位一覧'!$A$16:$AD$33,26,0)</f>
        <v>1H</v>
      </c>
      <c r="J13" s="60">
        <f>VLOOKUP(F13,'料金、単位一覧'!$A$16:$N$33,9,0)</f>
        <v>50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8">
        <f t="shared" si="2"/>
        <v>0</v>
      </c>
      <c r="AQ13" s="12">
        <f>(COUNTIF($K13:$AO13,"&gt;=5")*($J13*5))+(COUNTIF($K13:$AO13,"=4")*($J13*4))+(COUNTIF($K13:$AO13,"=3")*($J13*3))+(COUNTIF($K13:$AO13,"=2")*($J13*2))+(COUNTIF($K13:$AO13,"=1")*$J13)</f>
        <v>0</v>
      </c>
      <c r="AR13" s="229"/>
      <c r="AS13" s="229"/>
      <c r="AT13" s="232"/>
    </row>
    <row r="14" spans="1:47" ht="12.65" customHeight="1" x14ac:dyDescent="0.2">
      <c r="A14" s="247"/>
      <c r="B14" s="248"/>
      <c r="C14" s="248"/>
      <c r="D14" s="248"/>
      <c r="E14" s="252"/>
      <c r="F14" s="223" t="str">
        <f>'料金、単位一覧'!$A$17</f>
        <v>個別機能訓練加算(Ⅰ)</v>
      </c>
      <c r="G14" s="224"/>
      <c r="H14" s="224"/>
      <c r="I14" s="61">
        <f>VLOOKUP(F14,'料金、単位一覧'!$A$16:$AD$33,26,0)</f>
        <v>0</v>
      </c>
      <c r="J14" s="60">
        <f>VLOOKUP(F14,'料金、単位一覧'!$A$16:$N$33,9,0)</f>
        <v>27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8">
        <f t="shared" si="2"/>
        <v>0</v>
      </c>
      <c r="AQ14" s="12">
        <f>AP14*J14</f>
        <v>0</v>
      </c>
      <c r="AR14" s="229"/>
      <c r="AS14" s="229"/>
      <c r="AT14" s="232"/>
    </row>
    <row r="15" spans="1:47" ht="12.65" customHeight="1" x14ac:dyDescent="0.2">
      <c r="A15" s="249"/>
      <c r="B15" s="250"/>
      <c r="C15" s="250"/>
      <c r="D15" s="250"/>
      <c r="E15" s="253"/>
      <c r="F15" s="223" t="str">
        <f>'料金、単位一覧'!$A$18</f>
        <v>個別機能訓練加算(Ⅱ)</v>
      </c>
      <c r="G15" s="224"/>
      <c r="H15" s="224"/>
      <c r="I15" s="61">
        <f>VLOOKUP(F15,'料金、単位一覧'!$A$16:$AD$33,26,0)</f>
        <v>0</v>
      </c>
      <c r="J15" s="60">
        <f>VLOOKUP(F15,'料金、単位一覧'!$A$16:$N$33,9,0)</f>
        <v>20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8">
        <f t="shared" si="2"/>
        <v>0</v>
      </c>
      <c r="AQ15" s="12">
        <f>AP15*J15</f>
        <v>0</v>
      </c>
      <c r="AR15" s="229"/>
      <c r="AS15" s="229"/>
      <c r="AT15" s="232"/>
    </row>
    <row r="16" spans="1:47" ht="12.65" customHeight="1" x14ac:dyDescent="0.2">
      <c r="A16" s="256" t="s">
        <v>140</v>
      </c>
      <c r="B16" s="257"/>
      <c r="C16" s="257"/>
      <c r="D16" s="257"/>
      <c r="E16" s="257"/>
      <c r="F16" s="223" t="str">
        <f>'料金、単位一覧'!$A$19</f>
        <v>入浴加算（Ⅰ）</v>
      </c>
      <c r="G16" s="224"/>
      <c r="H16" s="224"/>
      <c r="I16" s="61" t="str">
        <f>VLOOKUP(F16,'料金、単位一覧'!$A$16:$AD$33,26,0)</f>
        <v>月1回</v>
      </c>
      <c r="J16" s="60">
        <f>VLOOKUP(F16,'料金、単位一覧'!$A$16:$N$33,9,0)</f>
        <v>40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8">
        <f t="shared" si="2"/>
        <v>0</v>
      </c>
      <c r="AQ16" s="12">
        <f>IF(AP16&gt;1,1,AP16)*J16</f>
        <v>0</v>
      </c>
      <c r="AR16" s="229"/>
      <c r="AS16" s="229"/>
      <c r="AT16" s="232"/>
    </row>
    <row r="17" spans="1:46" ht="12.65" customHeight="1" x14ac:dyDescent="0.2">
      <c r="A17" s="258">
        <v>2</v>
      </c>
      <c r="B17" s="259"/>
      <c r="C17" s="259"/>
      <c r="D17" s="259"/>
      <c r="E17" s="259"/>
      <c r="F17" s="223" t="str">
        <f>'料金、単位一覧'!$A$20</f>
        <v>入浴加算（Ⅱ）</v>
      </c>
      <c r="G17" s="224"/>
      <c r="H17" s="224"/>
      <c r="I17" s="61">
        <f>VLOOKUP(F17,'料金、単位一覧'!$A$16:$AD$33,26,0)</f>
        <v>0</v>
      </c>
      <c r="J17" s="60">
        <f>VLOOKUP(F17,'料金、単位一覧'!$A$16:$N$33,9,0)</f>
        <v>55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8">
        <f t="shared" si="2"/>
        <v>0</v>
      </c>
      <c r="AQ17" s="12">
        <f>AP17*J17</f>
        <v>0</v>
      </c>
      <c r="AR17" s="229"/>
      <c r="AS17" s="229"/>
      <c r="AT17" s="232"/>
    </row>
    <row r="18" spans="1:46" ht="12.65" customHeight="1" x14ac:dyDescent="0.2">
      <c r="A18" s="258"/>
      <c r="B18" s="259"/>
      <c r="C18" s="259"/>
      <c r="D18" s="259"/>
      <c r="E18" s="259"/>
      <c r="F18" s="223" t="str">
        <f>'料金、単位一覧'!$A$21</f>
        <v>若年性認知利用者受入加算</v>
      </c>
      <c r="G18" s="224"/>
      <c r="H18" s="224"/>
      <c r="I18" s="61">
        <f>VLOOKUP(F18,'料金、単位一覧'!$A$16:$AD$33,26,0)</f>
        <v>0</v>
      </c>
      <c r="J18" s="60">
        <f>VLOOKUP(F18,'料金、単位一覧'!$A$16:$N$33,9,0)</f>
        <v>60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8">
        <f t="shared" si="2"/>
        <v>0</v>
      </c>
      <c r="AQ18" s="12">
        <f t="shared" ref="AQ18:AQ21" si="3">AP18*J18</f>
        <v>0</v>
      </c>
      <c r="AR18" s="229"/>
      <c r="AS18" s="229"/>
      <c r="AT18" s="232"/>
    </row>
    <row r="19" spans="1:46" ht="12.65" customHeight="1" x14ac:dyDescent="0.2">
      <c r="A19" s="290" t="s">
        <v>9</v>
      </c>
      <c r="B19" s="291"/>
      <c r="C19" s="291"/>
      <c r="D19" s="291"/>
      <c r="E19" s="291"/>
      <c r="F19" s="223" t="str">
        <f>'料金、単位一覧'!$A$22</f>
        <v>生活機能向上連携加算(Ⅰ)</v>
      </c>
      <c r="G19" s="224"/>
      <c r="H19" s="224"/>
      <c r="I19" s="61">
        <f>VLOOKUP(F19,'料金、単位一覧'!$A$16:$AD$33,26,0)</f>
        <v>0</v>
      </c>
      <c r="J19" s="60">
        <f>VLOOKUP(F19,'料金、単位一覧'!$A$16:$N$33,9,0)</f>
        <v>100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8">
        <f t="shared" si="2"/>
        <v>0</v>
      </c>
      <c r="AQ19" s="12">
        <f t="shared" si="3"/>
        <v>0</v>
      </c>
      <c r="AR19" s="229"/>
      <c r="AS19" s="229"/>
      <c r="AT19" s="232"/>
    </row>
    <row r="20" spans="1:46" ht="12.65" customHeight="1" x14ac:dyDescent="0.2">
      <c r="A20" s="288">
        <f>IF(A32="NG","↑介護度を選択",VLOOKUP("選択",A30:E31,2,0))</f>
        <v>10531</v>
      </c>
      <c r="B20" s="289"/>
      <c r="C20" s="289"/>
      <c r="D20" s="289"/>
      <c r="E20" s="289"/>
      <c r="F20" s="223" t="str">
        <f>'料金、単位一覧'!$A$23</f>
        <v>生活機能向上連携加算(Ⅱ)</v>
      </c>
      <c r="G20" s="224"/>
      <c r="H20" s="224"/>
      <c r="I20" s="61">
        <f>VLOOKUP(F20,'料金、単位一覧'!$A$16:$AD$33,26,0)</f>
        <v>0</v>
      </c>
      <c r="J20" s="60">
        <f>VLOOKUP(F20,'料金、単位一覧'!$A$16:$N$33,9,0)</f>
        <v>200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8">
        <f t="shared" si="2"/>
        <v>0</v>
      </c>
      <c r="AQ20" s="12">
        <f t="shared" si="3"/>
        <v>0</v>
      </c>
      <c r="AR20" s="229"/>
      <c r="AS20" s="229"/>
      <c r="AT20" s="232"/>
    </row>
    <row r="21" spans="1:46" ht="12.65" customHeight="1" x14ac:dyDescent="0.2">
      <c r="A21" s="288"/>
      <c r="B21" s="289"/>
      <c r="C21" s="289"/>
      <c r="D21" s="289"/>
      <c r="E21" s="289"/>
      <c r="F21" s="223" t="str">
        <f>'料金、単位一覧'!$A$24</f>
        <v>ADL維持等加算(Ⅰ)</v>
      </c>
      <c r="G21" s="224"/>
      <c r="H21" s="224"/>
      <c r="I21" s="61">
        <f>VLOOKUP(F21,'料金、単位一覧'!$A$16:$AD$33,26,0)</f>
        <v>0</v>
      </c>
      <c r="J21" s="60">
        <f>VLOOKUP(F21,'料金、単位一覧'!$A$16:$N$33,9,0)</f>
        <v>30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8">
        <f t="shared" si="2"/>
        <v>0</v>
      </c>
      <c r="AQ21" s="12">
        <f t="shared" si="3"/>
        <v>0</v>
      </c>
      <c r="AR21" s="229"/>
      <c r="AS21" s="229"/>
      <c r="AT21" s="232"/>
    </row>
    <row r="22" spans="1:46" ht="12.65" customHeight="1" x14ac:dyDescent="0.2">
      <c r="A22" s="256" t="s">
        <v>10</v>
      </c>
      <c r="B22" s="257"/>
      <c r="C22" s="257"/>
      <c r="D22" s="257"/>
      <c r="E22" s="257"/>
      <c r="F22" s="223" t="str">
        <f>'料金、単位一覧'!$A$25</f>
        <v>ADL維持等加算(Ⅱ)</v>
      </c>
      <c r="G22" s="224"/>
      <c r="H22" s="224"/>
      <c r="I22" s="61" t="str">
        <f>VLOOKUP(F22,'料金、単位一覧'!$A$16:$AD$33,26,0)</f>
        <v>月1回</v>
      </c>
      <c r="J22" s="60">
        <f>VLOOKUP(F22,'料金、単位一覧'!$A$16:$N$33,9,0)</f>
        <v>60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8">
        <f t="shared" si="2"/>
        <v>0</v>
      </c>
      <c r="AQ22" s="12">
        <f>IF(AP22&gt;1,1,AP22)*J22</f>
        <v>0</v>
      </c>
      <c r="AR22" s="229"/>
      <c r="AS22" s="229"/>
      <c r="AT22" s="232"/>
    </row>
    <row r="23" spans="1:46" ht="12.65" customHeight="1" x14ac:dyDescent="0.2">
      <c r="A23" s="292">
        <v>0.9</v>
      </c>
      <c r="B23" s="293"/>
      <c r="C23" s="293"/>
      <c r="D23" s="293"/>
      <c r="E23" s="294"/>
      <c r="F23" s="223" t="str">
        <f>'料金、単位一覧'!$A$26</f>
        <v>栄養アセスメント加算</v>
      </c>
      <c r="G23" s="224"/>
      <c r="H23" s="224"/>
      <c r="I23" s="61" t="str">
        <f>VLOOKUP(F23,'料金、単位一覧'!$A$16:$AD$33,26,0)</f>
        <v>月1回</v>
      </c>
      <c r="J23" s="60">
        <f>VLOOKUP(F23,'料金、単位一覧'!$A$16:$N$33,9,0)</f>
        <v>50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8">
        <f t="shared" si="2"/>
        <v>0</v>
      </c>
      <c r="AQ23" s="12">
        <f t="shared" ref="AQ23:AQ29" si="4">IF(AP23&gt;1,1,AP23)*J23</f>
        <v>0</v>
      </c>
      <c r="AR23" s="229"/>
      <c r="AS23" s="229"/>
      <c r="AT23" s="232"/>
    </row>
    <row r="24" spans="1:46" ht="12.65" customHeight="1" x14ac:dyDescent="0.2">
      <c r="A24" s="295"/>
      <c r="B24" s="296"/>
      <c r="C24" s="296"/>
      <c r="D24" s="296"/>
      <c r="E24" s="297"/>
      <c r="F24" s="223" t="str">
        <f>'料金、単位一覧'!$A$27</f>
        <v>栄養改善加算</v>
      </c>
      <c r="G24" s="224"/>
      <c r="H24" s="224"/>
      <c r="I24" s="61" t="str">
        <f>VLOOKUP(F24,'料金、単位一覧'!$A$16:$AD$33,26,0)</f>
        <v>月1回</v>
      </c>
      <c r="J24" s="60">
        <f>VLOOKUP(F24,'料金、単位一覧'!$A$16:$N$33,9,0)</f>
        <v>200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8">
        <f t="shared" si="2"/>
        <v>0</v>
      </c>
      <c r="AQ24" s="12">
        <f t="shared" si="4"/>
        <v>0</v>
      </c>
      <c r="AR24" s="229"/>
      <c r="AS24" s="229"/>
      <c r="AT24" s="232"/>
    </row>
    <row r="25" spans="1:46" ht="13" x14ac:dyDescent="0.2">
      <c r="A25" s="256" t="s">
        <v>11</v>
      </c>
      <c r="B25" s="257"/>
      <c r="C25" s="257"/>
      <c r="D25" s="257"/>
      <c r="E25" s="260"/>
      <c r="F25" s="223" t="str">
        <f>'料金、単位一覧'!$A$28</f>
        <v>口腔・栄養スクリーニング加算(Ⅰ)</v>
      </c>
      <c r="G25" s="224"/>
      <c r="H25" s="224"/>
      <c r="I25" s="61" t="str">
        <f>VLOOKUP(F25,'料金、単位一覧'!$A$16:$AD$33,26,0)</f>
        <v>月1回</v>
      </c>
      <c r="J25" s="60">
        <f>VLOOKUP(F25,'料金、単位一覧'!$A$16:$N$33,9,0)</f>
        <v>20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8">
        <f t="shared" si="2"/>
        <v>0</v>
      </c>
      <c r="AQ25" s="12">
        <f t="shared" si="4"/>
        <v>0</v>
      </c>
      <c r="AR25" s="229"/>
      <c r="AS25" s="229"/>
      <c r="AT25" s="232"/>
    </row>
    <row r="26" spans="1:46" ht="12.65" customHeight="1" x14ac:dyDescent="0.2">
      <c r="A26" s="261"/>
      <c r="B26" s="262"/>
      <c r="C26" s="262"/>
      <c r="D26" s="262"/>
      <c r="E26" s="263"/>
      <c r="F26" s="223" t="str">
        <f>'料金、単位一覧'!$A$29</f>
        <v>口腔・栄養スクリーニング加算(Ⅱ)</v>
      </c>
      <c r="G26" s="224"/>
      <c r="H26" s="224"/>
      <c r="I26" s="61" t="str">
        <f>VLOOKUP(F26,'料金、単位一覧'!$A$16:$AD$33,26,0)</f>
        <v>月1回</v>
      </c>
      <c r="J26" s="60">
        <f>VLOOKUP(F26,'料金、単位一覧'!$A$16:$N$33,9,0)</f>
        <v>5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8">
        <f t="shared" si="2"/>
        <v>0</v>
      </c>
      <c r="AQ26" s="12">
        <f t="shared" si="4"/>
        <v>0</v>
      </c>
      <c r="AR26" s="229"/>
      <c r="AS26" s="229"/>
      <c r="AT26" s="232"/>
    </row>
    <row r="27" spans="1:46" ht="12.65" customHeight="1" x14ac:dyDescent="0.2">
      <c r="A27" s="264"/>
      <c r="B27" s="265"/>
      <c r="C27" s="265"/>
      <c r="D27" s="265"/>
      <c r="E27" s="266"/>
      <c r="F27" s="223" t="str">
        <f>'料金、単位一覧'!$A$30</f>
        <v>口腔機能向上加算(Ⅰ)</v>
      </c>
      <c r="G27" s="224"/>
      <c r="H27" s="224"/>
      <c r="I27" s="61" t="str">
        <f>VLOOKUP(F27,'料金、単位一覧'!$A$16:$AD$33,26,0)</f>
        <v>月2回</v>
      </c>
      <c r="J27" s="60">
        <f>VLOOKUP(F27,'料金、単位一覧'!$A$16:$N$33,9,0)</f>
        <v>150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8">
        <f t="shared" si="2"/>
        <v>0</v>
      </c>
      <c r="AQ27" s="12">
        <f>IF(AP27&gt;2,2,AP27)*J27</f>
        <v>0</v>
      </c>
      <c r="AR27" s="229"/>
      <c r="AS27" s="229"/>
      <c r="AT27" s="232"/>
    </row>
    <row r="28" spans="1:46" ht="12.65" customHeight="1" x14ac:dyDescent="0.2">
      <c r="A28" s="309"/>
      <c r="B28" s="262"/>
      <c r="C28" s="262"/>
      <c r="D28" s="262"/>
      <c r="E28" s="263"/>
      <c r="F28" s="223" t="str">
        <f>'料金、単位一覧'!$A$31</f>
        <v>口腔機能向上加算(Ⅱ)</v>
      </c>
      <c r="G28" s="224"/>
      <c r="H28" s="224"/>
      <c r="I28" s="61" t="str">
        <f>VLOOKUP(F28,'料金、単位一覧'!$A$16:$AD$33,26,0)</f>
        <v>月1回</v>
      </c>
      <c r="J28" s="60">
        <f>VLOOKUP(F28,'料金、単位一覧'!$A$16:$N$33,9,0)</f>
        <v>160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8">
        <f t="shared" si="2"/>
        <v>0</v>
      </c>
      <c r="AQ28" s="12">
        <f t="shared" si="4"/>
        <v>0</v>
      </c>
      <c r="AR28" s="229"/>
      <c r="AS28" s="229"/>
      <c r="AT28" s="232"/>
    </row>
    <row r="29" spans="1:46" ht="12.65" customHeight="1" x14ac:dyDescent="0.2">
      <c r="A29" s="310"/>
      <c r="B29" s="265"/>
      <c r="C29" s="265"/>
      <c r="D29" s="265"/>
      <c r="E29" s="266"/>
      <c r="F29" s="223" t="str">
        <f>'料金、単位一覧'!$A$32</f>
        <v>科学的介護推進体制加算</v>
      </c>
      <c r="G29" s="224"/>
      <c r="H29" s="224"/>
      <c r="I29" s="61" t="str">
        <f>VLOOKUP(F29,'料金、単位一覧'!$A$16:$AD$33,26,0)</f>
        <v>月1回</v>
      </c>
      <c r="J29" s="60">
        <f>VLOOKUP(F29,'料金、単位一覧'!$A$16:$N$33,9,0)</f>
        <v>40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8">
        <f t="shared" si="2"/>
        <v>0</v>
      </c>
      <c r="AQ29" s="12">
        <f t="shared" si="4"/>
        <v>0</v>
      </c>
      <c r="AR29" s="229"/>
      <c r="AS29" s="229"/>
      <c r="AT29" s="232"/>
    </row>
    <row r="30" spans="1:46" ht="12.65" customHeight="1" x14ac:dyDescent="0.2">
      <c r="A30" s="62" t="str">
        <f>IF(B30&gt;0,"選択","－")</f>
        <v>－</v>
      </c>
      <c r="B30" s="167">
        <f>IFERROR(CHOOSE(A14,'料金、単位一覧'!$I$85,'料金、単位一覧'!$I$86),0)</f>
        <v>0</v>
      </c>
      <c r="C30" s="167"/>
      <c r="D30" s="167"/>
      <c r="E30" s="167"/>
      <c r="F30" s="267" t="str">
        <f>'料金、単位一覧'!$A$33</f>
        <v>認知症通所介護感染症災害3％加算</v>
      </c>
      <c r="G30" s="268"/>
      <c r="H30" s="268"/>
      <c r="I30" s="269"/>
      <c r="J30" s="60">
        <f>VLOOKUP(F30,'料金、単位一覧'!$A$16:$N$33,9,0)</f>
        <v>0.03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8">
        <f t="shared" si="2"/>
        <v>0</v>
      </c>
      <c r="AQ30" s="12">
        <f t="shared" ref="AQ30" si="5">IF(AP30&gt;2,2,AP30)*J30</f>
        <v>0</v>
      </c>
      <c r="AR30" s="229"/>
      <c r="AS30" s="229"/>
      <c r="AT30" s="232"/>
    </row>
    <row r="31" spans="1:46" ht="12.65" customHeight="1" x14ac:dyDescent="0.2">
      <c r="A31" s="62" t="str">
        <f>IF(B31&gt;0,"選択","－")</f>
        <v>選択</v>
      </c>
      <c r="B31" s="167">
        <f>IFERROR(CHOOSE(A17,'料金、単位一覧'!$I$85,'料金、単位一覧'!$I$86),0)</f>
        <v>10531</v>
      </c>
      <c r="C31" s="167"/>
      <c r="D31" s="167"/>
      <c r="E31" s="167"/>
      <c r="F31" s="225" t="str">
        <f>'料金、単位一覧'!$A$36</f>
        <v>サービス提供体制強化加算(Ⅰ)</v>
      </c>
      <c r="G31" s="226"/>
      <c r="H31" s="226"/>
      <c r="I31" s="227"/>
      <c r="J31" s="60">
        <f>VLOOKUP(F31,'料金、単位一覧'!$A$36:$N$38,9,0)</f>
        <v>22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8">
        <f t="shared" si="2"/>
        <v>0</v>
      </c>
      <c r="AQ31" s="12">
        <f t="shared" ref="AQ31:AQ34" si="6">AP31*J31</f>
        <v>0</v>
      </c>
      <c r="AR31" s="229"/>
      <c r="AS31" s="229"/>
      <c r="AT31" s="232"/>
    </row>
    <row r="32" spans="1:46" ht="12.65" customHeight="1" x14ac:dyDescent="0.2">
      <c r="A32" s="255" t="str">
        <f>IF(A30=A31,"NG","OK")</f>
        <v>OK</v>
      </c>
      <c r="B32" s="167"/>
      <c r="C32" s="167"/>
      <c r="D32" s="167"/>
      <c r="E32" s="167"/>
      <c r="F32" s="225" t="str">
        <f>'料金、単位一覧'!$A$37</f>
        <v>サービス提供体制強化加算(Ⅱ)</v>
      </c>
      <c r="G32" s="226"/>
      <c r="H32" s="226"/>
      <c r="I32" s="227"/>
      <c r="J32" s="60">
        <f>VLOOKUP(F32,'料金、単位一覧'!$A$36:$N$38,9,0)</f>
        <v>18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8">
        <f t="shared" si="2"/>
        <v>0</v>
      </c>
      <c r="AQ32" s="12">
        <f t="shared" si="6"/>
        <v>0</v>
      </c>
      <c r="AR32" s="229"/>
      <c r="AS32" s="229"/>
      <c r="AT32" s="232"/>
    </row>
    <row r="33" spans="1:46" ht="12.65" customHeight="1" x14ac:dyDescent="0.2">
      <c r="A33" s="80"/>
      <c r="B33" s="80"/>
      <c r="C33" s="80"/>
      <c r="D33" s="80"/>
      <c r="E33" s="80"/>
      <c r="F33" s="225" t="str">
        <f>'料金、単位一覧'!$A$38</f>
        <v>サービス提供体制強化加算(Ⅲ)</v>
      </c>
      <c r="G33" s="226"/>
      <c r="H33" s="226"/>
      <c r="I33" s="227"/>
      <c r="J33" s="60">
        <f>VLOOKUP(F33,'料金、単位一覧'!$A$36:$N$38,9,0)</f>
        <v>6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8">
        <f t="shared" si="2"/>
        <v>0</v>
      </c>
      <c r="AQ33" s="12">
        <f t="shared" si="6"/>
        <v>0</v>
      </c>
      <c r="AR33" s="229"/>
      <c r="AS33" s="229"/>
      <c r="AT33" s="232"/>
    </row>
    <row r="34" spans="1:46" ht="13" x14ac:dyDescent="0.2">
      <c r="A34" s="80"/>
      <c r="B34" s="80"/>
      <c r="C34" s="80"/>
      <c r="D34" s="80"/>
      <c r="E34" s="80"/>
      <c r="F34" s="225" t="s">
        <v>113</v>
      </c>
      <c r="G34" s="226"/>
      <c r="H34" s="226"/>
      <c r="I34" s="227"/>
      <c r="J34" s="63">
        <f>'料金、単位一覧'!$I$41</f>
        <v>-47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8">
        <f t="shared" si="2"/>
        <v>0</v>
      </c>
      <c r="AQ34" s="12">
        <f t="shared" si="6"/>
        <v>0</v>
      </c>
      <c r="AR34" s="230"/>
      <c r="AS34" s="230"/>
      <c r="AT34" s="233"/>
    </row>
    <row r="35" spans="1:46" ht="13" x14ac:dyDescent="0.2">
      <c r="A35" s="84"/>
      <c r="B35" s="298" t="s">
        <v>114</v>
      </c>
      <c r="C35" s="298"/>
      <c r="D35" s="298"/>
      <c r="E35" s="298"/>
      <c r="F35" s="211" t="str">
        <f>'料金、単位一覧'!$A$67</f>
        <v>昼食代</v>
      </c>
      <c r="G35" s="212"/>
      <c r="H35" s="212"/>
      <c r="I35" s="212"/>
      <c r="J35" s="64">
        <f>VLOOKUP(F35,'料金、単位一覧'!$A$67:$N$81,9,0)</f>
        <v>550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">
        <f>SUM(K35:AO35)</f>
        <v>0</v>
      </c>
      <c r="AQ35" s="65" t="s">
        <v>116</v>
      </c>
      <c r="AR35" s="66">
        <f>AP35*J35</f>
        <v>0</v>
      </c>
      <c r="AS35" s="67"/>
      <c r="AT35" s="68">
        <f>AR35</f>
        <v>0</v>
      </c>
    </row>
    <row r="36" spans="1:46" ht="13" x14ac:dyDescent="0.2">
      <c r="A36" s="84"/>
      <c r="B36" s="298"/>
      <c r="C36" s="298"/>
      <c r="D36" s="298"/>
      <c r="E36" s="298"/>
      <c r="F36" s="211" t="str">
        <f>'料金、単位一覧'!$A$68</f>
        <v>おやつ代</v>
      </c>
      <c r="G36" s="212"/>
      <c r="H36" s="212"/>
      <c r="I36" s="212"/>
      <c r="J36" s="64">
        <f>VLOOKUP(F36,'料金、単位一覧'!$A$67:$N$81,9,0)</f>
        <v>100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0">
        <f t="shared" ref="AP36:AP48" si="7">SUM(K36:AO36)</f>
        <v>0</v>
      </c>
      <c r="AQ36" s="65" t="s">
        <v>116</v>
      </c>
      <c r="AR36" s="66">
        <f>IFERROR(AP36*J36,"")</f>
        <v>0</v>
      </c>
      <c r="AS36" s="13"/>
      <c r="AT36" s="69">
        <f t="shared" ref="AT36:AT47" si="8">AR36</f>
        <v>0</v>
      </c>
    </row>
    <row r="37" spans="1:46" ht="13" x14ac:dyDescent="0.2">
      <c r="A37" s="84"/>
      <c r="B37" s="298"/>
      <c r="C37" s="298"/>
      <c r="D37" s="298"/>
      <c r="E37" s="298"/>
      <c r="F37" s="211" t="str">
        <f>'料金、単位一覧'!$A$69</f>
        <v>パット代</v>
      </c>
      <c r="G37" s="212"/>
      <c r="H37" s="212"/>
      <c r="I37" s="212"/>
      <c r="J37" s="64">
        <f>VLOOKUP(F37,'料金、単位一覧'!$A$67:$N$81,9,0)</f>
        <v>50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10">
        <f t="shared" si="7"/>
        <v>0</v>
      </c>
      <c r="AQ37" s="65" t="s">
        <v>116</v>
      </c>
      <c r="AR37" s="66">
        <f t="shared" ref="AR37:AR48" si="9">AP37*J37</f>
        <v>0</v>
      </c>
      <c r="AS37" s="13"/>
      <c r="AT37" s="69">
        <f t="shared" si="8"/>
        <v>0</v>
      </c>
    </row>
    <row r="38" spans="1:46" ht="13" x14ac:dyDescent="0.2">
      <c r="A38" s="84"/>
      <c r="B38" s="298"/>
      <c r="C38" s="298"/>
      <c r="D38" s="298"/>
      <c r="E38" s="298"/>
      <c r="F38" s="211" t="str">
        <f>'料金、単位一覧'!$A$70</f>
        <v>リハビリパンツ代</v>
      </c>
      <c r="G38" s="212"/>
      <c r="H38" s="212"/>
      <c r="I38" s="212"/>
      <c r="J38" s="64">
        <f>VLOOKUP(F38,'料金、単位一覧'!$A$67:$N$81,9,0)</f>
        <v>100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0">
        <f t="shared" si="7"/>
        <v>0</v>
      </c>
      <c r="AQ38" s="65" t="s">
        <v>116</v>
      </c>
      <c r="AR38" s="66">
        <f t="shared" si="9"/>
        <v>0</v>
      </c>
      <c r="AS38" s="13"/>
      <c r="AT38" s="69">
        <f t="shared" si="8"/>
        <v>0</v>
      </c>
    </row>
    <row r="39" spans="1:46" ht="13" x14ac:dyDescent="0.2">
      <c r="A39" s="84"/>
      <c r="B39" s="298"/>
      <c r="C39" s="298"/>
      <c r="D39" s="298"/>
      <c r="E39" s="298"/>
      <c r="F39" s="211" t="str">
        <f>'料金、単位一覧'!$A$71</f>
        <v>おむつ代</v>
      </c>
      <c r="G39" s="212"/>
      <c r="H39" s="212"/>
      <c r="I39" s="212"/>
      <c r="J39" s="64">
        <f>VLOOKUP(F39,'料金、単位一覧'!$A$67:$N$81,9,0)</f>
        <v>150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10">
        <f t="shared" si="7"/>
        <v>0</v>
      </c>
      <c r="AQ39" s="65" t="s">
        <v>116</v>
      </c>
      <c r="AR39" s="66">
        <f t="shared" si="9"/>
        <v>0</v>
      </c>
      <c r="AS39" s="13"/>
      <c r="AT39" s="69">
        <f t="shared" si="8"/>
        <v>0</v>
      </c>
    </row>
    <row r="40" spans="1:46" ht="13" x14ac:dyDescent="0.2">
      <c r="A40" s="84"/>
      <c r="B40" s="298"/>
      <c r="C40" s="298"/>
      <c r="D40" s="298"/>
      <c r="E40" s="298"/>
      <c r="F40" s="211" t="str">
        <f>'料金、単位一覧'!$A$72</f>
        <v>お泊りサービス</v>
      </c>
      <c r="G40" s="212"/>
      <c r="H40" s="212"/>
      <c r="I40" s="212"/>
      <c r="J40" s="64">
        <f>VLOOKUP(F40,'料金、単位一覧'!$A$67:$N$81,9,0)</f>
        <v>2000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10">
        <f t="shared" si="7"/>
        <v>0</v>
      </c>
      <c r="AQ40" s="65" t="s">
        <v>116</v>
      </c>
      <c r="AR40" s="66">
        <f t="shared" si="9"/>
        <v>0</v>
      </c>
      <c r="AS40" s="13"/>
      <c r="AT40" s="69">
        <f t="shared" si="8"/>
        <v>0</v>
      </c>
    </row>
    <row r="41" spans="1:46" ht="13" x14ac:dyDescent="0.2">
      <c r="A41" s="84"/>
      <c r="B41" s="298"/>
      <c r="C41" s="298"/>
      <c r="D41" s="298"/>
      <c r="E41" s="298"/>
      <c r="F41" s="211" t="str">
        <f>'料金、単位一覧'!$A$73</f>
        <v>シーツ交換代</v>
      </c>
      <c r="G41" s="212"/>
      <c r="H41" s="212"/>
      <c r="I41" s="212"/>
      <c r="J41" s="64">
        <f>VLOOKUP(F41,'料金、単位一覧'!$A$67:$N$81,9,0)</f>
        <v>220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10">
        <f t="shared" si="7"/>
        <v>0</v>
      </c>
      <c r="AQ41" s="65" t="s">
        <v>116</v>
      </c>
      <c r="AR41" s="66">
        <f t="shared" si="9"/>
        <v>0</v>
      </c>
      <c r="AS41" s="13"/>
      <c r="AT41" s="69">
        <f t="shared" si="8"/>
        <v>0</v>
      </c>
    </row>
    <row r="42" spans="1:46" ht="13" x14ac:dyDescent="0.2">
      <c r="A42" s="84"/>
      <c r="B42" s="298"/>
      <c r="C42" s="298"/>
      <c r="D42" s="298"/>
      <c r="E42" s="298"/>
      <c r="F42" s="211" t="str">
        <f>'料金、単位一覧'!$A$74</f>
        <v>夕食代</v>
      </c>
      <c r="G42" s="212"/>
      <c r="H42" s="212"/>
      <c r="I42" s="212"/>
      <c r="J42" s="64">
        <f>VLOOKUP(F42,'料金、単位一覧'!$A$67:$N$81,9,0)</f>
        <v>650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0">
        <f t="shared" si="7"/>
        <v>0</v>
      </c>
      <c r="AQ42" s="65" t="s">
        <v>116</v>
      </c>
      <c r="AR42" s="66">
        <f t="shared" si="9"/>
        <v>0</v>
      </c>
      <c r="AS42" s="13"/>
      <c r="AT42" s="69">
        <f t="shared" si="8"/>
        <v>0</v>
      </c>
    </row>
    <row r="43" spans="1:46" ht="13" x14ac:dyDescent="0.2">
      <c r="A43" s="84"/>
      <c r="B43" s="298"/>
      <c r="C43" s="298"/>
      <c r="D43" s="298"/>
      <c r="E43" s="298"/>
      <c r="F43" s="211" t="str">
        <f>'料金、単位一覧'!$A$75</f>
        <v>朝食代</v>
      </c>
      <c r="G43" s="212"/>
      <c r="H43" s="212"/>
      <c r="I43" s="212"/>
      <c r="J43" s="64">
        <f>VLOOKUP(F43,'料金、単位一覧'!$A$67:$N$81,9,0)</f>
        <v>330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10">
        <f t="shared" si="7"/>
        <v>0</v>
      </c>
      <c r="AQ43" s="65" t="s">
        <v>116</v>
      </c>
      <c r="AR43" s="66">
        <f t="shared" si="9"/>
        <v>0</v>
      </c>
      <c r="AS43" s="13"/>
      <c r="AT43" s="69">
        <f t="shared" si="8"/>
        <v>0</v>
      </c>
    </row>
    <row r="44" spans="1:46" ht="13" x14ac:dyDescent="0.2">
      <c r="A44" s="84"/>
      <c r="B44" s="298"/>
      <c r="C44" s="298"/>
      <c r="D44" s="298"/>
      <c r="E44" s="298"/>
      <c r="F44" s="211" t="str">
        <f>'料金、単位一覧'!$A$76</f>
        <v>時間外利用料</v>
      </c>
      <c r="G44" s="212"/>
      <c r="H44" s="212"/>
      <c r="I44" s="212"/>
      <c r="J44" s="64">
        <f>VLOOKUP(F44,'料金、単位一覧'!$A$67:$N$81,9,0)</f>
        <v>300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10">
        <f t="shared" si="7"/>
        <v>0</v>
      </c>
      <c r="AQ44" s="65" t="s">
        <v>116</v>
      </c>
      <c r="AR44" s="66">
        <f t="shared" si="9"/>
        <v>0</v>
      </c>
      <c r="AS44" s="13"/>
      <c r="AT44" s="69">
        <f t="shared" si="8"/>
        <v>0</v>
      </c>
    </row>
    <row r="45" spans="1:46" ht="13" x14ac:dyDescent="0.2">
      <c r="A45" s="84"/>
      <c r="B45" s="298"/>
      <c r="C45" s="298"/>
      <c r="D45" s="298"/>
      <c r="E45" s="298"/>
      <c r="F45" s="211" t="str">
        <f>'料金、単位一覧'!$A$77</f>
        <v>洗濯代</v>
      </c>
      <c r="G45" s="212"/>
      <c r="H45" s="212"/>
      <c r="I45" s="212"/>
      <c r="J45" s="64">
        <f>VLOOKUP(F45,'料金、単位一覧'!$A$67:$N$81,9,0)</f>
        <v>150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10">
        <f t="shared" si="7"/>
        <v>0</v>
      </c>
      <c r="AQ45" s="65" t="s">
        <v>116</v>
      </c>
      <c r="AR45" s="66">
        <f t="shared" si="9"/>
        <v>0</v>
      </c>
      <c r="AS45" s="13"/>
      <c r="AT45" s="69">
        <f t="shared" si="8"/>
        <v>0</v>
      </c>
    </row>
    <row r="46" spans="1:46" ht="13" x14ac:dyDescent="0.2">
      <c r="A46" s="84"/>
      <c r="B46" s="298"/>
      <c r="C46" s="298"/>
      <c r="D46" s="298"/>
      <c r="E46" s="298"/>
      <c r="F46" s="211" t="str">
        <f>'料金、単位一覧'!$A$78</f>
        <v>通院サポート（最初の３時間）</v>
      </c>
      <c r="G46" s="212"/>
      <c r="H46" s="212"/>
      <c r="I46" s="212"/>
      <c r="J46" s="64">
        <f>VLOOKUP(F46,'料金、単位一覧'!$A$67:$N$81,9,0)</f>
        <v>3300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0">
        <f t="shared" si="7"/>
        <v>0</v>
      </c>
      <c r="AQ46" s="65" t="s">
        <v>116</v>
      </c>
      <c r="AR46" s="66">
        <f t="shared" si="9"/>
        <v>0</v>
      </c>
      <c r="AS46" s="13"/>
      <c r="AT46" s="69">
        <f t="shared" si="8"/>
        <v>0</v>
      </c>
    </row>
    <row r="47" spans="1:46" ht="12.65" customHeight="1" x14ac:dyDescent="0.2">
      <c r="A47" s="84"/>
      <c r="B47" s="298"/>
      <c r="C47" s="298"/>
      <c r="D47" s="298"/>
      <c r="E47" s="298"/>
      <c r="F47" s="211" t="str">
        <f>'料金、単位一覧'!$A$79</f>
        <v>通院サポート延長（１時間毎）</v>
      </c>
      <c r="G47" s="212"/>
      <c r="H47" s="212"/>
      <c r="I47" s="212"/>
      <c r="J47" s="64">
        <f>VLOOKUP(F47,'料金、単位一覧'!$A$67:$N$81,9,0)</f>
        <v>1100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10">
        <f t="shared" si="7"/>
        <v>0</v>
      </c>
      <c r="AQ47" s="65" t="s">
        <v>116</v>
      </c>
      <c r="AR47" s="66">
        <f t="shared" si="9"/>
        <v>0</v>
      </c>
      <c r="AS47" s="13"/>
      <c r="AT47" s="69">
        <f t="shared" si="8"/>
        <v>0</v>
      </c>
    </row>
    <row r="48" spans="1:46" ht="12.65" customHeight="1" x14ac:dyDescent="0.2">
      <c r="A48" s="84"/>
      <c r="B48" s="298"/>
      <c r="C48" s="298"/>
      <c r="D48" s="298"/>
      <c r="E48" s="298"/>
      <c r="F48" s="211" t="str">
        <f>'料金、単位一覧'!$A$80</f>
        <v>保険外事業利用（要介護）</v>
      </c>
      <c r="G48" s="212"/>
      <c r="H48" s="212"/>
      <c r="I48" s="212"/>
      <c r="J48" s="64">
        <f>VLOOKUP(F48,'料金、単位一覧'!$A$67:$N$81,9,0)</f>
        <v>3000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10">
        <f t="shared" si="7"/>
        <v>0</v>
      </c>
      <c r="AQ48" s="65" t="s">
        <v>116</v>
      </c>
      <c r="AR48" s="66">
        <f t="shared" si="9"/>
        <v>0</v>
      </c>
      <c r="AS48" s="13"/>
      <c r="AT48" s="69">
        <f>AR48</f>
        <v>0</v>
      </c>
    </row>
    <row r="49" spans="1:47" ht="12.65" customHeight="1" x14ac:dyDescent="0.2">
      <c r="A49" s="84"/>
      <c r="B49" s="298"/>
      <c r="C49" s="298"/>
      <c r="D49" s="298"/>
      <c r="E49" s="298"/>
      <c r="F49" s="211" t="str">
        <f>'料金、単位一覧'!$A$81</f>
        <v>通所介護実費請求（要支援）</v>
      </c>
      <c r="G49" s="212"/>
      <c r="H49" s="212"/>
      <c r="I49" s="212"/>
      <c r="J49" s="70">
        <f>VLOOKUP(F49,'料金、単位一覧'!$A$67:$N$81,9,0)</f>
        <v>5000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0">
        <f>SUM(K49:AO49)</f>
        <v>0</v>
      </c>
      <c r="AQ49" s="65" t="s">
        <v>116</v>
      </c>
      <c r="AR49" s="66">
        <f>AP49*J49</f>
        <v>0</v>
      </c>
      <c r="AS49" s="13"/>
      <c r="AT49" s="69">
        <f>AR49</f>
        <v>0</v>
      </c>
    </row>
    <row r="50" spans="1:47" ht="12.65" customHeight="1" x14ac:dyDescent="0.2">
      <c r="A50" s="84"/>
      <c r="B50" s="298" t="s">
        <v>117</v>
      </c>
      <c r="C50" s="298"/>
      <c r="D50" s="298"/>
      <c r="E50" s="298"/>
      <c r="F50" s="213"/>
      <c r="G50" s="214"/>
      <c r="H50" s="214"/>
      <c r="I50" s="215"/>
      <c r="J50" s="71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65" t="s">
        <v>116</v>
      </c>
      <c r="AQ50" s="65" t="s">
        <v>116</v>
      </c>
      <c r="AR50" s="66"/>
      <c r="AS50" s="13"/>
      <c r="AT50" s="69">
        <f t="shared" ref="AT50:AT52" si="10">AR50</f>
        <v>0</v>
      </c>
    </row>
    <row r="51" spans="1:47" ht="12.65" customHeight="1" x14ac:dyDescent="0.2">
      <c r="A51" s="84"/>
      <c r="B51" s="298"/>
      <c r="C51" s="298"/>
      <c r="D51" s="298"/>
      <c r="E51" s="298"/>
      <c r="F51" s="213"/>
      <c r="G51" s="214"/>
      <c r="H51" s="214"/>
      <c r="I51" s="215"/>
      <c r="J51" s="71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65" t="s">
        <v>116</v>
      </c>
      <c r="AQ51" s="65" t="s">
        <v>116</v>
      </c>
      <c r="AR51" s="66"/>
      <c r="AS51" s="13"/>
      <c r="AT51" s="69">
        <f t="shared" si="10"/>
        <v>0</v>
      </c>
    </row>
    <row r="52" spans="1:47" ht="12.65" customHeight="1" thickBot="1" x14ac:dyDescent="0.25">
      <c r="A52" s="84"/>
      <c r="B52" s="299"/>
      <c r="C52" s="299"/>
      <c r="D52" s="299"/>
      <c r="E52" s="299"/>
      <c r="F52" s="216"/>
      <c r="G52" s="217"/>
      <c r="H52" s="217"/>
      <c r="I52" s="218"/>
      <c r="J52" s="7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73" t="s">
        <v>116</v>
      </c>
      <c r="AQ52" s="73" t="s">
        <v>116</v>
      </c>
      <c r="AR52" s="74"/>
      <c r="AS52" s="74"/>
      <c r="AT52" s="75">
        <f t="shared" si="10"/>
        <v>0</v>
      </c>
    </row>
    <row r="53" spans="1:47" ht="12.65" customHeight="1" thickBot="1" x14ac:dyDescent="0.25">
      <c r="A53" s="311" t="s">
        <v>7</v>
      </c>
      <c r="B53" s="312"/>
      <c r="C53" s="312"/>
      <c r="D53" s="312"/>
      <c r="E53" s="313"/>
      <c r="F53" s="219">
        <f>SUM(AT5:AT52)</f>
        <v>0</v>
      </c>
      <c r="G53" s="220"/>
      <c r="H53" s="220"/>
      <c r="I53" s="221"/>
      <c r="J53" s="76"/>
      <c r="K53" s="234" t="s">
        <v>12</v>
      </c>
      <c r="L53" s="235"/>
      <c r="M53" s="235"/>
      <c r="N53" s="235"/>
      <c r="O53" s="236"/>
      <c r="P53" s="237">
        <f>SUM(AT5:AT34)</f>
        <v>0</v>
      </c>
      <c r="Q53" s="220"/>
      <c r="R53" s="220"/>
      <c r="S53" s="220"/>
      <c r="T53" s="221"/>
      <c r="U53" s="238" t="s">
        <v>13</v>
      </c>
      <c r="V53" s="235"/>
      <c r="W53" s="235"/>
      <c r="X53" s="235"/>
      <c r="Y53" s="236"/>
      <c r="Z53" s="237">
        <f>SUM(AT35:AT52)</f>
        <v>0</v>
      </c>
      <c r="AA53" s="220"/>
      <c r="AB53" s="220"/>
      <c r="AC53" s="220"/>
      <c r="AD53" s="221"/>
      <c r="AE53" s="238" t="s">
        <v>14</v>
      </c>
      <c r="AF53" s="235"/>
      <c r="AG53" s="235"/>
      <c r="AH53" s="235"/>
      <c r="AI53" s="236"/>
      <c r="AJ53" s="239">
        <f>SUM(AQ6:AQ12,AQ13:AQ34)</f>
        <v>0</v>
      </c>
      <c r="AK53" s="220"/>
      <c r="AL53" s="220"/>
      <c r="AM53" s="220"/>
      <c r="AN53" s="220"/>
      <c r="AO53" s="221"/>
      <c r="AP53" s="77"/>
      <c r="AQ53" s="78"/>
      <c r="AR53" s="78"/>
      <c r="AS53" s="78"/>
      <c r="AT53" s="79"/>
    </row>
    <row r="54" spans="1:47" ht="12.75" customHeight="1" x14ac:dyDescent="0.2">
      <c r="A54" s="240" t="s">
        <v>1</v>
      </c>
      <c r="B54" s="241"/>
      <c r="C54" s="241"/>
      <c r="D54" s="241"/>
      <c r="E54" s="242"/>
      <c r="F54" s="242" t="s">
        <v>4</v>
      </c>
      <c r="G54" s="243"/>
      <c r="H54" s="243"/>
      <c r="I54" s="243"/>
      <c r="J54" s="5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4"/>
      <c r="AQ54" s="54">
        <f>IFERROR(ROUND(ROUND(VLOOKUP($O$2,'料金、単位一覧'!$A$47:$L$64,9,0)*SUM(AQ55:AQ83),0),"0"),0)</f>
        <v>0</v>
      </c>
      <c r="AR54" s="55">
        <f>TRUNC(TRUNC(SUM(AQ54,AQ55:AQ83)*'料金、単位一覧'!$P$4)-TRUNC(SUM(AQ55:AQ83)*'料金、単位一覧'!$P$4))</f>
        <v>0</v>
      </c>
      <c r="AS54" s="55">
        <f t="shared" ref="AS54" si="11">TRUNC(AR54*A72,0)</f>
        <v>0</v>
      </c>
      <c r="AT54" s="56">
        <f t="shared" ref="AT54:AT55" si="12">AR54-AS54</f>
        <v>0</v>
      </c>
      <c r="AU54" s="57">
        <f t="shared" ref="AU54" si="13">AR54</f>
        <v>0</v>
      </c>
    </row>
    <row r="55" spans="1:47" ht="12.75" customHeight="1" x14ac:dyDescent="0.2">
      <c r="A55" s="245" t="s">
        <v>119</v>
      </c>
      <c r="B55" s="246"/>
      <c r="C55" s="246"/>
      <c r="D55" s="246"/>
      <c r="E55" s="251" t="s">
        <v>8</v>
      </c>
      <c r="F55" s="254" t="s">
        <v>141</v>
      </c>
      <c r="G55" s="254"/>
      <c r="H55" s="254"/>
      <c r="I55" s="254"/>
      <c r="J55" s="5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">
        <f t="shared" ref="AP55:AP98" si="14">SUM(K55:AO55)</f>
        <v>0</v>
      </c>
      <c r="AQ55" s="59">
        <f>IFERROR(TRUNC(CHOOSE(A66,'料金、単位一覧'!$E$9,'料金、単位一覧'!$E$10,'料金、単位一覧'!$E$11,'料金、単位一覧'!$E$12,'料金、単位一覧'!$E$13)*AP55),0)</f>
        <v>0</v>
      </c>
      <c r="AR55" s="228">
        <f>TRUNC(SUM(AQ55:AQ83)*'料金、単位一覧'!$P$4)</f>
        <v>0</v>
      </c>
      <c r="AS55" s="228">
        <f t="shared" ref="AS55" si="15">TRUNC(AR55*A72,0)</f>
        <v>0</v>
      </c>
      <c r="AT55" s="231">
        <f t="shared" si="12"/>
        <v>0</v>
      </c>
      <c r="AU55" s="57"/>
    </row>
    <row r="56" spans="1:47" ht="12.75" customHeight="1" x14ac:dyDescent="0.2">
      <c r="A56" s="247"/>
      <c r="B56" s="248"/>
      <c r="C56" s="248"/>
      <c r="D56" s="248"/>
      <c r="E56" s="252"/>
      <c r="F56" s="222" t="s">
        <v>142</v>
      </c>
      <c r="G56" s="222"/>
      <c r="H56" s="222"/>
      <c r="I56" s="222"/>
      <c r="J56" s="2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8">
        <f t="shared" si="14"/>
        <v>0</v>
      </c>
      <c r="AQ56" s="11">
        <f>IFERROR(TRUNC(CHOOSE(A66,'料金、単位一覧'!$H$9,'料金、単位一覧'!$H$10,'料金、単位一覧'!$H$11,'料金、単位一覧'!$H$12,'料金、単位一覧'!$H$13)*AP56),0)</f>
        <v>0</v>
      </c>
      <c r="AR56" s="229"/>
      <c r="AS56" s="229"/>
      <c r="AT56" s="232"/>
    </row>
    <row r="57" spans="1:47" ht="12.75" customHeight="1" x14ac:dyDescent="0.2">
      <c r="A57" s="247"/>
      <c r="B57" s="248"/>
      <c r="C57" s="248"/>
      <c r="D57" s="248"/>
      <c r="E57" s="252"/>
      <c r="F57" s="222" t="s">
        <v>143</v>
      </c>
      <c r="G57" s="222"/>
      <c r="H57" s="222"/>
      <c r="I57" s="222"/>
      <c r="J57" s="2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8">
        <f t="shared" si="14"/>
        <v>0</v>
      </c>
      <c r="AQ57" s="11">
        <f>IFERROR(TRUNC(CHOOSE(A66,'料金、単位一覧'!$K$9,'料金、単位一覧'!$K$10,'料金、単位一覧'!$K$11,'料金、単位一覧'!$K$12,'料金、単位一覧'!$K$13)*AP57),0)</f>
        <v>0</v>
      </c>
      <c r="AR57" s="229"/>
      <c r="AS57" s="229"/>
      <c r="AT57" s="232"/>
    </row>
    <row r="58" spans="1:47" ht="12.75" customHeight="1" x14ac:dyDescent="0.2">
      <c r="A58" s="247"/>
      <c r="B58" s="248"/>
      <c r="C58" s="248"/>
      <c r="D58" s="248"/>
      <c r="E58" s="252"/>
      <c r="F58" s="222" t="s">
        <v>144</v>
      </c>
      <c r="G58" s="222"/>
      <c r="H58" s="222"/>
      <c r="I58" s="222"/>
      <c r="J58" s="2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8">
        <f t="shared" si="14"/>
        <v>0</v>
      </c>
      <c r="AQ58" s="11">
        <f>IFERROR(TRUNC(CHOOSE(A66,'料金、単位一覧'!$N$9,'料金、単位一覧'!$N$10,'料金、単位一覧'!$N$11,'料金、単位一覧'!$N$12,'料金、単位一覧'!$N$13)*AP58),0)</f>
        <v>0</v>
      </c>
      <c r="AR58" s="229"/>
      <c r="AS58" s="229"/>
      <c r="AT58" s="232"/>
    </row>
    <row r="59" spans="1:47" ht="12.75" customHeight="1" x14ac:dyDescent="0.2">
      <c r="A59" s="247"/>
      <c r="B59" s="248"/>
      <c r="C59" s="248"/>
      <c r="D59" s="248"/>
      <c r="E59" s="252"/>
      <c r="F59" s="222" t="s">
        <v>145</v>
      </c>
      <c r="G59" s="222"/>
      <c r="H59" s="222"/>
      <c r="I59" s="222"/>
      <c r="J59" s="2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8">
        <f t="shared" si="14"/>
        <v>0</v>
      </c>
      <c r="AQ59" s="11">
        <f>IFERROR(TRUNC(CHOOSE(A66,'料金、単位一覧'!$Q$9,'料金、単位一覧'!$Q$10,'料金、単位一覧'!$Q$11,'料金、単位一覧'!$Q$12,'料金、単位一覧'!$Q$13)*AP59),0)</f>
        <v>0</v>
      </c>
      <c r="AR59" s="229"/>
      <c r="AS59" s="229"/>
      <c r="AT59" s="232"/>
    </row>
    <row r="60" spans="1:47" ht="12.75" customHeight="1" x14ac:dyDescent="0.2">
      <c r="A60" s="247"/>
      <c r="B60" s="248"/>
      <c r="C60" s="248"/>
      <c r="D60" s="248"/>
      <c r="E60" s="252"/>
      <c r="F60" s="222" t="s">
        <v>146</v>
      </c>
      <c r="G60" s="222"/>
      <c r="H60" s="222"/>
      <c r="I60" s="222"/>
      <c r="J60" s="2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8">
        <f t="shared" si="14"/>
        <v>0</v>
      </c>
      <c r="AQ60" s="12">
        <f>IFERROR(TRUNC(CHOOSE(A66,'料金、単位一覧'!$T$9,'料金、単位一覧'!$T$10,'料金、単位一覧'!$T$11,'料金、単位一覧'!$T$12,'料金、単位一覧'!$T$13)*AP60),0)</f>
        <v>0</v>
      </c>
      <c r="AR60" s="229"/>
      <c r="AS60" s="229"/>
      <c r="AT60" s="232"/>
    </row>
    <row r="61" spans="1:47" ht="12.75" customHeight="1" x14ac:dyDescent="0.2">
      <c r="A61" s="247"/>
      <c r="B61" s="248"/>
      <c r="C61" s="248"/>
      <c r="D61" s="248"/>
      <c r="E61" s="252"/>
      <c r="F61" s="222" t="s">
        <v>147</v>
      </c>
      <c r="G61" s="222"/>
      <c r="H61" s="222"/>
      <c r="I61" s="222"/>
      <c r="J61" s="2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8">
        <f t="shared" si="14"/>
        <v>0</v>
      </c>
      <c r="AQ61" s="12">
        <f>IFERROR(TRUNC(CHOOSE(A66,'料金、単位一覧'!$W$9,'料金、単位一覧'!$W$10,'料金、単位一覧'!$W$11,'料金、単位一覧'!$W$12,'料金、単位一覧'!$W$13)*AP61),0)</f>
        <v>0</v>
      </c>
      <c r="AR61" s="229"/>
      <c r="AS61" s="229"/>
      <c r="AT61" s="232"/>
    </row>
    <row r="62" spans="1:47" ht="12.75" customHeight="1" x14ac:dyDescent="0.2">
      <c r="A62" s="247"/>
      <c r="B62" s="248"/>
      <c r="C62" s="248"/>
      <c r="D62" s="248"/>
      <c r="E62" s="252"/>
      <c r="F62" s="223" t="str">
        <f>'料金、単位一覧'!$A$16</f>
        <v>延長加算</v>
      </c>
      <c r="G62" s="224"/>
      <c r="H62" s="224"/>
      <c r="I62" s="61" t="str">
        <f>VLOOKUP(F62,'料金、単位一覧'!$A$16:$AD$33,26,0)</f>
        <v>1H</v>
      </c>
      <c r="J62" s="60">
        <f>VLOOKUP(F62,'料金、単位一覧'!$A$16:$N$33,9,0)</f>
        <v>50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8">
        <f t="shared" si="14"/>
        <v>0</v>
      </c>
      <c r="AQ62" s="12">
        <f t="shared" ref="AQ62" si="16">(COUNTIF($K62:$AO62,"&gt;=5")*($J62*5))+(COUNTIF($K62:$AO62,"=4")*($J62*4))+(COUNTIF($K62:$AO62,"=3")*($J62*3))+(COUNTIF($K62:$AO62,"=2")*($J62*2))+(COUNTIF($K62:$AO62,"=1")*$J62)</f>
        <v>0</v>
      </c>
      <c r="AR62" s="229"/>
      <c r="AS62" s="229"/>
      <c r="AT62" s="232"/>
    </row>
    <row r="63" spans="1:47" ht="12.75" customHeight="1" x14ac:dyDescent="0.2">
      <c r="A63" s="247"/>
      <c r="B63" s="248"/>
      <c r="C63" s="248"/>
      <c r="D63" s="248"/>
      <c r="E63" s="252"/>
      <c r="F63" s="223" t="str">
        <f>'料金、単位一覧'!$A$17</f>
        <v>個別機能訓練加算(Ⅰ)</v>
      </c>
      <c r="G63" s="224"/>
      <c r="H63" s="224"/>
      <c r="I63" s="61">
        <f>VLOOKUP(F63,'料金、単位一覧'!$A$16:$AD$33,26,0)</f>
        <v>0</v>
      </c>
      <c r="J63" s="60">
        <f>VLOOKUP(F63,'料金、単位一覧'!$A$16:$N$33,9,0)</f>
        <v>27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8">
        <f t="shared" si="14"/>
        <v>0</v>
      </c>
      <c r="AQ63" s="12">
        <f t="shared" ref="AQ63:AQ64" si="17">AP63*J63</f>
        <v>0</v>
      </c>
      <c r="AR63" s="229"/>
      <c r="AS63" s="229"/>
      <c r="AT63" s="232"/>
    </row>
    <row r="64" spans="1:47" ht="12.75" customHeight="1" x14ac:dyDescent="0.2">
      <c r="A64" s="249"/>
      <c r="B64" s="250"/>
      <c r="C64" s="250"/>
      <c r="D64" s="250"/>
      <c r="E64" s="253"/>
      <c r="F64" s="223" t="str">
        <f>'料金、単位一覧'!$A$18</f>
        <v>個別機能訓練加算(Ⅱ)</v>
      </c>
      <c r="G64" s="224"/>
      <c r="H64" s="224"/>
      <c r="I64" s="61">
        <f>VLOOKUP(F64,'料金、単位一覧'!$A$16:$AD$33,26,0)</f>
        <v>0</v>
      </c>
      <c r="J64" s="60">
        <f>VLOOKUP(F64,'料金、単位一覧'!$A$16:$N$33,9,0)</f>
        <v>20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8">
        <f t="shared" si="14"/>
        <v>0</v>
      </c>
      <c r="AQ64" s="12">
        <f t="shared" si="17"/>
        <v>0</v>
      </c>
      <c r="AR64" s="229"/>
      <c r="AS64" s="229"/>
      <c r="AT64" s="232"/>
    </row>
    <row r="65" spans="1:46" ht="12.75" customHeight="1" x14ac:dyDescent="0.2">
      <c r="A65" s="256" t="s">
        <v>140</v>
      </c>
      <c r="B65" s="257"/>
      <c r="C65" s="257"/>
      <c r="D65" s="257"/>
      <c r="E65" s="257"/>
      <c r="F65" s="223" t="str">
        <f>'料金、単位一覧'!$A$19</f>
        <v>入浴加算（Ⅰ）</v>
      </c>
      <c r="G65" s="224"/>
      <c r="H65" s="224"/>
      <c r="I65" s="61" t="str">
        <f>VLOOKUP(F65,'料金、単位一覧'!$A$16:$AD$33,26,0)</f>
        <v>月1回</v>
      </c>
      <c r="J65" s="60">
        <f>VLOOKUP(F65,'料金、単位一覧'!$A$16:$N$33,9,0)</f>
        <v>40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8">
        <f t="shared" si="14"/>
        <v>0</v>
      </c>
      <c r="AQ65" s="12">
        <f t="shared" ref="AQ65" si="18">IF(AP65&gt;1,1,AP65)*J65</f>
        <v>0</v>
      </c>
      <c r="AR65" s="229"/>
      <c r="AS65" s="229"/>
      <c r="AT65" s="232"/>
    </row>
    <row r="66" spans="1:46" ht="12.75" customHeight="1" x14ac:dyDescent="0.2">
      <c r="A66" s="258">
        <v>2</v>
      </c>
      <c r="B66" s="259"/>
      <c r="C66" s="259"/>
      <c r="D66" s="259"/>
      <c r="E66" s="259"/>
      <c r="F66" s="223" t="str">
        <f>'料金、単位一覧'!$A$20</f>
        <v>入浴加算（Ⅱ）</v>
      </c>
      <c r="G66" s="224"/>
      <c r="H66" s="224"/>
      <c r="I66" s="61">
        <f>VLOOKUP(F66,'料金、単位一覧'!$A$16:$AD$33,26,0)</f>
        <v>0</v>
      </c>
      <c r="J66" s="60">
        <f>VLOOKUP(F66,'料金、単位一覧'!$A$16:$N$33,9,0)</f>
        <v>55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8">
        <f t="shared" si="14"/>
        <v>0</v>
      </c>
      <c r="AQ66" s="12">
        <f t="shared" ref="AQ66:AQ70" si="19">AP66*J66</f>
        <v>0</v>
      </c>
      <c r="AR66" s="229"/>
      <c r="AS66" s="229"/>
      <c r="AT66" s="232"/>
    </row>
    <row r="67" spans="1:46" ht="12.75" customHeight="1" x14ac:dyDescent="0.2">
      <c r="A67" s="258"/>
      <c r="B67" s="259"/>
      <c r="C67" s="259"/>
      <c r="D67" s="259"/>
      <c r="E67" s="259"/>
      <c r="F67" s="223" t="str">
        <f>'料金、単位一覧'!$A$21</f>
        <v>若年性認知利用者受入加算</v>
      </c>
      <c r="G67" s="224"/>
      <c r="H67" s="224"/>
      <c r="I67" s="61">
        <f>VLOOKUP(F67,'料金、単位一覧'!$A$16:$AD$33,26,0)</f>
        <v>0</v>
      </c>
      <c r="J67" s="60">
        <f>VLOOKUP(F67,'料金、単位一覧'!$A$16:$N$33,9,0)</f>
        <v>60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8">
        <f t="shared" si="14"/>
        <v>0</v>
      </c>
      <c r="AQ67" s="12">
        <f t="shared" si="19"/>
        <v>0</v>
      </c>
      <c r="AR67" s="229"/>
      <c r="AS67" s="229"/>
      <c r="AT67" s="232"/>
    </row>
    <row r="68" spans="1:46" ht="12.75" customHeight="1" x14ac:dyDescent="0.2">
      <c r="A68" s="290" t="s">
        <v>9</v>
      </c>
      <c r="B68" s="291"/>
      <c r="C68" s="291"/>
      <c r="D68" s="291"/>
      <c r="E68" s="291"/>
      <c r="F68" s="223" t="str">
        <f>'料金、単位一覧'!$A$22</f>
        <v>生活機能向上連携加算(Ⅰ)</v>
      </c>
      <c r="G68" s="224"/>
      <c r="H68" s="224"/>
      <c r="I68" s="61">
        <f>VLOOKUP(F68,'料金、単位一覧'!$A$16:$AD$33,26,0)</f>
        <v>0</v>
      </c>
      <c r="J68" s="60">
        <f>VLOOKUP(F68,'料金、単位一覧'!$A$16:$N$33,9,0)</f>
        <v>100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8">
        <f t="shared" si="14"/>
        <v>0</v>
      </c>
      <c r="AQ68" s="12">
        <f t="shared" si="19"/>
        <v>0</v>
      </c>
      <c r="AR68" s="229"/>
      <c r="AS68" s="229"/>
      <c r="AT68" s="232"/>
    </row>
    <row r="69" spans="1:46" ht="12.75" customHeight="1" x14ac:dyDescent="0.2">
      <c r="A69" s="288">
        <f t="shared" ref="A69" si="20">IF(A81="NG","↑介護度を選択",VLOOKUP("選択",A79:E80,2,0))</f>
        <v>10531</v>
      </c>
      <c r="B69" s="289"/>
      <c r="C69" s="289"/>
      <c r="D69" s="289"/>
      <c r="E69" s="289"/>
      <c r="F69" s="223" t="str">
        <f>'料金、単位一覧'!$A$23</f>
        <v>生活機能向上連携加算(Ⅱ)</v>
      </c>
      <c r="G69" s="224"/>
      <c r="H69" s="224"/>
      <c r="I69" s="61">
        <f>VLOOKUP(F69,'料金、単位一覧'!$A$16:$AD$33,26,0)</f>
        <v>0</v>
      </c>
      <c r="J69" s="60">
        <f>VLOOKUP(F69,'料金、単位一覧'!$A$16:$N$33,9,0)</f>
        <v>200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8">
        <f t="shared" si="14"/>
        <v>0</v>
      </c>
      <c r="AQ69" s="12">
        <f t="shared" si="19"/>
        <v>0</v>
      </c>
      <c r="AR69" s="229"/>
      <c r="AS69" s="229"/>
      <c r="AT69" s="232"/>
    </row>
    <row r="70" spans="1:46" ht="12.75" customHeight="1" x14ac:dyDescent="0.2">
      <c r="A70" s="288"/>
      <c r="B70" s="289"/>
      <c r="C70" s="289"/>
      <c r="D70" s="289"/>
      <c r="E70" s="289"/>
      <c r="F70" s="223" t="str">
        <f>'料金、単位一覧'!$A$24</f>
        <v>ADL維持等加算(Ⅰ)</v>
      </c>
      <c r="G70" s="224"/>
      <c r="H70" s="224"/>
      <c r="I70" s="61">
        <f>VLOOKUP(F70,'料金、単位一覧'!$A$16:$AD$33,26,0)</f>
        <v>0</v>
      </c>
      <c r="J70" s="60">
        <f>VLOOKUP(F70,'料金、単位一覧'!$A$16:$N$33,9,0)</f>
        <v>30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8">
        <f t="shared" si="14"/>
        <v>0</v>
      </c>
      <c r="AQ70" s="12">
        <f t="shared" si="19"/>
        <v>0</v>
      </c>
      <c r="AR70" s="229"/>
      <c r="AS70" s="229"/>
      <c r="AT70" s="232"/>
    </row>
    <row r="71" spans="1:46" ht="12.75" customHeight="1" x14ac:dyDescent="0.2">
      <c r="A71" s="256" t="s">
        <v>10</v>
      </c>
      <c r="B71" s="257"/>
      <c r="C71" s="257"/>
      <c r="D71" s="257"/>
      <c r="E71" s="257"/>
      <c r="F71" s="223" t="str">
        <f>'料金、単位一覧'!$A$25</f>
        <v>ADL維持等加算(Ⅱ)</v>
      </c>
      <c r="G71" s="224"/>
      <c r="H71" s="224"/>
      <c r="I71" s="61" t="str">
        <f>VLOOKUP(F71,'料金、単位一覧'!$A$16:$AD$33,26,0)</f>
        <v>月1回</v>
      </c>
      <c r="J71" s="60">
        <f>VLOOKUP(F71,'料金、単位一覧'!$A$16:$N$33,9,0)</f>
        <v>60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8">
        <f t="shared" si="14"/>
        <v>0</v>
      </c>
      <c r="AQ71" s="12">
        <f t="shared" ref="AQ71:AQ75" si="21">IF(AP71&gt;1,1,AP71)*J71</f>
        <v>0</v>
      </c>
      <c r="AR71" s="229"/>
      <c r="AS71" s="229"/>
      <c r="AT71" s="232"/>
    </row>
    <row r="72" spans="1:46" ht="12.75" customHeight="1" x14ac:dyDescent="0.2">
      <c r="A72" s="292">
        <v>0.9</v>
      </c>
      <c r="B72" s="293"/>
      <c r="C72" s="293"/>
      <c r="D72" s="293"/>
      <c r="E72" s="294"/>
      <c r="F72" s="223" t="str">
        <f>'料金、単位一覧'!$A$26</f>
        <v>栄養アセスメント加算</v>
      </c>
      <c r="G72" s="224"/>
      <c r="H72" s="224"/>
      <c r="I72" s="61" t="str">
        <f>VLOOKUP(F72,'料金、単位一覧'!$A$16:$AD$33,26,0)</f>
        <v>月1回</v>
      </c>
      <c r="J72" s="60">
        <f>VLOOKUP(F72,'料金、単位一覧'!$A$16:$N$33,9,0)</f>
        <v>50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8">
        <f t="shared" si="14"/>
        <v>0</v>
      </c>
      <c r="AQ72" s="12">
        <f t="shared" si="21"/>
        <v>0</v>
      </c>
      <c r="AR72" s="229"/>
      <c r="AS72" s="229"/>
      <c r="AT72" s="232"/>
    </row>
    <row r="73" spans="1:46" ht="12.75" customHeight="1" x14ac:dyDescent="0.2">
      <c r="A73" s="295"/>
      <c r="B73" s="296"/>
      <c r="C73" s="296"/>
      <c r="D73" s="296"/>
      <c r="E73" s="297"/>
      <c r="F73" s="223" t="str">
        <f>'料金、単位一覧'!$A$27</f>
        <v>栄養改善加算</v>
      </c>
      <c r="G73" s="224"/>
      <c r="H73" s="224"/>
      <c r="I73" s="61" t="str">
        <f>VLOOKUP(F73,'料金、単位一覧'!$A$16:$AD$33,26,0)</f>
        <v>月1回</v>
      </c>
      <c r="J73" s="60">
        <f>VLOOKUP(F73,'料金、単位一覧'!$A$16:$N$33,9,0)</f>
        <v>200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8">
        <f t="shared" si="14"/>
        <v>0</v>
      </c>
      <c r="AQ73" s="12">
        <f t="shared" si="21"/>
        <v>0</v>
      </c>
      <c r="AR73" s="229"/>
      <c r="AS73" s="229"/>
      <c r="AT73" s="232"/>
    </row>
    <row r="74" spans="1:46" ht="12.75" customHeight="1" x14ac:dyDescent="0.2">
      <c r="A74" s="256" t="s">
        <v>11</v>
      </c>
      <c r="B74" s="257"/>
      <c r="C74" s="257"/>
      <c r="D74" s="257"/>
      <c r="E74" s="260"/>
      <c r="F74" s="223" t="str">
        <f>'料金、単位一覧'!$A$28</f>
        <v>口腔・栄養スクリーニング加算(Ⅰ)</v>
      </c>
      <c r="G74" s="224"/>
      <c r="H74" s="224"/>
      <c r="I74" s="61" t="str">
        <f>VLOOKUP(F74,'料金、単位一覧'!$A$16:$AD$33,26,0)</f>
        <v>月1回</v>
      </c>
      <c r="J74" s="60">
        <f>VLOOKUP(F74,'料金、単位一覧'!$A$16:$N$33,9,0)</f>
        <v>20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8">
        <f t="shared" si="14"/>
        <v>0</v>
      </c>
      <c r="AQ74" s="12">
        <f t="shared" si="21"/>
        <v>0</v>
      </c>
      <c r="AR74" s="229"/>
      <c r="AS74" s="229"/>
      <c r="AT74" s="232"/>
    </row>
    <row r="75" spans="1:46" ht="12.75" customHeight="1" x14ac:dyDescent="0.2">
      <c r="A75" s="261"/>
      <c r="B75" s="262"/>
      <c r="C75" s="262"/>
      <c r="D75" s="262"/>
      <c r="E75" s="263"/>
      <c r="F75" s="223" t="str">
        <f>'料金、単位一覧'!$A$29</f>
        <v>口腔・栄養スクリーニング加算(Ⅱ)</v>
      </c>
      <c r="G75" s="224"/>
      <c r="H75" s="224"/>
      <c r="I75" s="61" t="str">
        <f>VLOOKUP(F75,'料金、単位一覧'!$A$16:$AD$33,26,0)</f>
        <v>月1回</v>
      </c>
      <c r="J75" s="60">
        <f>VLOOKUP(F75,'料金、単位一覧'!$A$16:$N$33,9,0)</f>
        <v>5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8">
        <f t="shared" si="14"/>
        <v>0</v>
      </c>
      <c r="AQ75" s="12">
        <f t="shared" si="21"/>
        <v>0</v>
      </c>
      <c r="AR75" s="229"/>
      <c r="AS75" s="229"/>
      <c r="AT75" s="232"/>
    </row>
    <row r="76" spans="1:46" ht="12.75" customHeight="1" x14ac:dyDescent="0.2">
      <c r="A76" s="264"/>
      <c r="B76" s="265"/>
      <c r="C76" s="265"/>
      <c r="D76" s="265"/>
      <c r="E76" s="266"/>
      <c r="F76" s="223" t="str">
        <f>'料金、単位一覧'!$A$30</f>
        <v>口腔機能向上加算(Ⅰ)</v>
      </c>
      <c r="G76" s="224"/>
      <c r="H76" s="224"/>
      <c r="I76" s="61" t="str">
        <f>VLOOKUP(F76,'料金、単位一覧'!$A$16:$AD$33,26,0)</f>
        <v>月2回</v>
      </c>
      <c r="J76" s="60">
        <f>VLOOKUP(F76,'料金、単位一覧'!$A$16:$N$33,9,0)</f>
        <v>150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8">
        <f t="shared" si="14"/>
        <v>0</v>
      </c>
      <c r="AQ76" s="12">
        <f t="shared" ref="AQ76" si="22">IF(AP76&gt;2,2,AP76)*J76</f>
        <v>0</v>
      </c>
      <c r="AR76" s="229"/>
      <c r="AS76" s="229"/>
      <c r="AT76" s="232"/>
    </row>
    <row r="77" spans="1:46" ht="12.75" customHeight="1" x14ac:dyDescent="0.2">
      <c r="A77" s="309"/>
      <c r="B77" s="262"/>
      <c r="C77" s="262"/>
      <c r="D77" s="262"/>
      <c r="E77" s="263"/>
      <c r="F77" s="223" t="str">
        <f>'料金、単位一覧'!$A$31</f>
        <v>口腔機能向上加算(Ⅱ)</v>
      </c>
      <c r="G77" s="224"/>
      <c r="H77" s="224"/>
      <c r="I77" s="61" t="str">
        <f>VLOOKUP(F77,'料金、単位一覧'!$A$16:$AD$33,26,0)</f>
        <v>月1回</v>
      </c>
      <c r="J77" s="60">
        <f>VLOOKUP(F77,'料金、単位一覧'!$A$16:$N$33,9,0)</f>
        <v>160</v>
      </c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8">
        <f t="shared" si="14"/>
        <v>0</v>
      </c>
      <c r="AQ77" s="12">
        <f t="shared" ref="AQ77:AQ78" si="23">IF(AP77&gt;1,1,AP77)*J77</f>
        <v>0</v>
      </c>
      <c r="AR77" s="229"/>
      <c r="AS77" s="229"/>
      <c r="AT77" s="232"/>
    </row>
    <row r="78" spans="1:46" ht="12.75" customHeight="1" x14ac:dyDescent="0.2">
      <c r="A78" s="310"/>
      <c r="B78" s="265"/>
      <c r="C78" s="265"/>
      <c r="D78" s="265"/>
      <c r="E78" s="266"/>
      <c r="F78" s="223" t="str">
        <f>'料金、単位一覧'!$A$32</f>
        <v>科学的介護推進体制加算</v>
      </c>
      <c r="G78" s="224"/>
      <c r="H78" s="224"/>
      <c r="I78" s="61" t="str">
        <f>VLOOKUP(F78,'料金、単位一覧'!$A$16:$AD$33,26,0)</f>
        <v>月1回</v>
      </c>
      <c r="J78" s="60">
        <f>VLOOKUP(F78,'料金、単位一覧'!$A$16:$N$33,9,0)</f>
        <v>40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8">
        <f t="shared" si="14"/>
        <v>0</v>
      </c>
      <c r="AQ78" s="12">
        <f t="shared" si="23"/>
        <v>0</v>
      </c>
      <c r="AR78" s="229"/>
      <c r="AS78" s="229"/>
      <c r="AT78" s="232"/>
    </row>
    <row r="79" spans="1:46" ht="12.75" customHeight="1" x14ac:dyDescent="0.2">
      <c r="A79" s="62" t="str">
        <f t="shared" ref="A79:A80" si="24">IF(B79&gt;0,"選択","－")</f>
        <v>－</v>
      </c>
      <c r="B79" s="167">
        <f>IFERROR(CHOOSE(A63,'料金、単位一覧'!$I$85,'料金、単位一覧'!$I$86),0)</f>
        <v>0</v>
      </c>
      <c r="C79" s="167"/>
      <c r="D79" s="167"/>
      <c r="E79" s="167"/>
      <c r="F79" s="267" t="str">
        <f>'料金、単位一覧'!$A$33</f>
        <v>認知症通所介護感染症災害3％加算</v>
      </c>
      <c r="G79" s="268"/>
      <c r="H79" s="268"/>
      <c r="I79" s="269"/>
      <c r="J79" s="60">
        <f>VLOOKUP(F79,'料金、単位一覧'!$A$16:$N$33,9,0)</f>
        <v>0.03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8">
        <f t="shared" si="14"/>
        <v>0</v>
      </c>
      <c r="AQ79" s="12">
        <f t="shared" ref="AQ79" si="25">IF(AP79&gt;2,2,AP79)*J79</f>
        <v>0</v>
      </c>
      <c r="AR79" s="229"/>
      <c r="AS79" s="229"/>
      <c r="AT79" s="232"/>
    </row>
    <row r="80" spans="1:46" ht="12.75" customHeight="1" x14ac:dyDescent="0.2">
      <c r="A80" s="62" t="str">
        <f t="shared" si="24"/>
        <v>選択</v>
      </c>
      <c r="B80" s="167">
        <f>IFERROR(CHOOSE(A66,'料金、単位一覧'!$I$85,'料金、単位一覧'!$I$86),0)</f>
        <v>10531</v>
      </c>
      <c r="C80" s="167"/>
      <c r="D80" s="167"/>
      <c r="E80" s="167"/>
      <c r="F80" s="225" t="str">
        <f>'料金、単位一覧'!$A$36</f>
        <v>サービス提供体制強化加算(Ⅰ)</v>
      </c>
      <c r="G80" s="226"/>
      <c r="H80" s="226"/>
      <c r="I80" s="227"/>
      <c r="J80" s="60">
        <f>VLOOKUP(F80,'料金、単位一覧'!$A$36:$N$38,9,0)</f>
        <v>22</v>
      </c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8">
        <f t="shared" si="14"/>
        <v>0</v>
      </c>
      <c r="AQ80" s="12">
        <f t="shared" ref="AQ80:AQ83" si="26">AP80*J80</f>
        <v>0</v>
      </c>
      <c r="AR80" s="229"/>
      <c r="AS80" s="229"/>
      <c r="AT80" s="232"/>
    </row>
    <row r="81" spans="1:46" ht="12.75" customHeight="1" x14ac:dyDescent="0.2">
      <c r="A81" s="255" t="str">
        <f t="shared" ref="A81" si="27">IF(A79=A80,"NG","OK")</f>
        <v>OK</v>
      </c>
      <c r="B81" s="167"/>
      <c r="C81" s="167"/>
      <c r="D81" s="167"/>
      <c r="E81" s="167"/>
      <c r="F81" s="225" t="str">
        <f>'料金、単位一覧'!$A$37</f>
        <v>サービス提供体制強化加算(Ⅱ)</v>
      </c>
      <c r="G81" s="226"/>
      <c r="H81" s="226"/>
      <c r="I81" s="227"/>
      <c r="J81" s="60">
        <f>VLOOKUP(F81,'料金、単位一覧'!$A$36:$N$38,9,0)</f>
        <v>18</v>
      </c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8">
        <f t="shared" si="14"/>
        <v>0</v>
      </c>
      <c r="AQ81" s="12">
        <f t="shared" si="26"/>
        <v>0</v>
      </c>
      <c r="AR81" s="229"/>
      <c r="AS81" s="229"/>
      <c r="AT81" s="232"/>
    </row>
    <row r="82" spans="1:46" ht="12.75" customHeight="1" x14ac:dyDescent="0.2">
      <c r="A82" s="80"/>
      <c r="B82" s="80"/>
      <c r="C82" s="80"/>
      <c r="D82" s="80"/>
      <c r="E82" s="80"/>
      <c r="F82" s="225" t="str">
        <f>'料金、単位一覧'!$A$38</f>
        <v>サービス提供体制強化加算(Ⅲ)</v>
      </c>
      <c r="G82" s="226"/>
      <c r="H82" s="226"/>
      <c r="I82" s="227"/>
      <c r="J82" s="60">
        <f>VLOOKUP(F82,'料金、単位一覧'!$A$36:$N$38,9,0)</f>
        <v>6</v>
      </c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8">
        <f t="shared" si="14"/>
        <v>0</v>
      </c>
      <c r="AQ82" s="12">
        <f t="shared" si="26"/>
        <v>0</v>
      </c>
      <c r="AR82" s="229"/>
      <c r="AS82" s="229"/>
      <c r="AT82" s="232"/>
    </row>
    <row r="83" spans="1:46" ht="12.75" customHeight="1" x14ac:dyDescent="0.2">
      <c r="A83" s="80"/>
      <c r="B83" s="80"/>
      <c r="C83" s="80"/>
      <c r="D83" s="80"/>
      <c r="E83" s="80"/>
      <c r="F83" s="225" t="s">
        <v>113</v>
      </c>
      <c r="G83" s="226"/>
      <c r="H83" s="226"/>
      <c r="I83" s="227"/>
      <c r="J83" s="63">
        <f>'料金、単位一覧'!$I$41</f>
        <v>-47</v>
      </c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8">
        <f t="shared" si="14"/>
        <v>0</v>
      </c>
      <c r="AQ83" s="12">
        <f t="shared" si="26"/>
        <v>0</v>
      </c>
      <c r="AR83" s="230"/>
      <c r="AS83" s="230"/>
      <c r="AT83" s="233"/>
    </row>
    <row r="84" spans="1:46" ht="12.75" customHeight="1" x14ac:dyDescent="0.2">
      <c r="A84" s="84"/>
      <c r="B84" s="298" t="s">
        <v>114</v>
      </c>
      <c r="C84" s="298"/>
      <c r="D84" s="298"/>
      <c r="E84" s="298"/>
      <c r="F84" s="211" t="str">
        <f>'料金、単位一覧'!$A$67</f>
        <v>昼食代</v>
      </c>
      <c r="G84" s="212"/>
      <c r="H84" s="212"/>
      <c r="I84" s="212"/>
      <c r="J84" s="64">
        <f>VLOOKUP(F84,'料金、単位一覧'!$A$67:$N$81,9,0)</f>
        <v>550</v>
      </c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">
        <f t="shared" si="14"/>
        <v>0</v>
      </c>
      <c r="AQ84" s="65" t="s">
        <v>116</v>
      </c>
      <c r="AR84" s="66">
        <f t="shared" ref="AR84" si="28">AP84*J84</f>
        <v>0</v>
      </c>
      <c r="AS84" s="67"/>
      <c r="AT84" s="68">
        <f t="shared" ref="AT84:AT101" si="29">AR84</f>
        <v>0</v>
      </c>
    </row>
    <row r="85" spans="1:46" ht="12.75" customHeight="1" x14ac:dyDescent="0.2">
      <c r="A85" s="84"/>
      <c r="B85" s="298"/>
      <c r="C85" s="298"/>
      <c r="D85" s="298"/>
      <c r="E85" s="298"/>
      <c r="F85" s="211" t="str">
        <f>'料金、単位一覧'!$A$68</f>
        <v>おやつ代</v>
      </c>
      <c r="G85" s="212"/>
      <c r="H85" s="212"/>
      <c r="I85" s="212"/>
      <c r="J85" s="64">
        <f>VLOOKUP(F85,'料金、単位一覧'!$A$67:$N$81,9,0)</f>
        <v>100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10">
        <f t="shared" si="14"/>
        <v>0</v>
      </c>
      <c r="AQ85" s="65" t="s">
        <v>116</v>
      </c>
      <c r="AR85" s="66">
        <f t="shared" ref="AR85" si="30">IFERROR(AP85*J85,"")</f>
        <v>0</v>
      </c>
      <c r="AS85" s="13"/>
      <c r="AT85" s="69">
        <f t="shared" si="29"/>
        <v>0</v>
      </c>
    </row>
    <row r="86" spans="1:46" ht="12.75" customHeight="1" x14ac:dyDescent="0.2">
      <c r="A86" s="84"/>
      <c r="B86" s="298"/>
      <c r="C86" s="298"/>
      <c r="D86" s="298"/>
      <c r="E86" s="298"/>
      <c r="F86" s="211" t="str">
        <f>'料金、単位一覧'!$A$69</f>
        <v>パット代</v>
      </c>
      <c r="G86" s="212"/>
      <c r="H86" s="212"/>
      <c r="I86" s="212"/>
      <c r="J86" s="64">
        <f>VLOOKUP(F86,'料金、単位一覧'!$A$67:$N$81,9,0)</f>
        <v>50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10">
        <f t="shared" si="14"/>
        <v>0</v>
      </c>
      <c r="AQ86" s="65" t="s">
        <v>116</v>
      </c>
      <c r="AR86" s="66">
        <f t="shared" ref="AR86:AR98" si="31">AP86*J86</f>
        <v>0</v>
      </c>
      <c r="AS86" s="13"/>
      <c r="AT86" s="69">
        <f t="shared" si="29"/>
        <v>0</v>
      </c>
    </row>
    <row r="87" spans="1:46" ht="12.75" customHeight="1" x14ac:dyDescent="0.2">
      <c r="A87" s="84"/>
      <c r="B87" s="298"/>
      <c r="C87" s="298"/>
      <c r="D87" s="298"/>
      <c r="E87" s="298"/>
      <c r="F87" s="211" t="str">
        <f>'料金、単位一覧'!$A$70</f>
        <v>リハビリパンツ代</v>
      </c>
      <c r="G87" s="212"/>
      <c r="H87" s="212"/>
      <c r="I87" s="212"/>
      <c r="J87" s="64">
        <f>VLOOKUP(F87,'料金、単位一覧'!$A$67:$N$81,9,0)</f>
        <v>100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10">
        <f t="shared" si="14"/>
        <v>0</v>
      </c>
      <c r="AQ87" s="65" t="s">
        <v>116</v>
      </c>
      <c r="AR87" s="66">
        <f t="shared" si="31"/>
        <v>0</v>
      </c>
      <c r="AS87" s="13"/>
      <c r="AT87" s="69">
        <f t="shared" si="29"/>
        <v>0</v>
      </c>
    </row>
    <row r="88" spans="1:46" ht="12.75" customHeight="1" x14ac:dyDescent="0.2">
      <c r="A88" s="84"/>
      <c r="B88" s="298"/>
      <c r="C88" s="298"/>
      <c r="D88" s="298"/>
      <c r="E88" s="298"/>
      <c r="F88" s="211" t="str">
        <f>'料金、単位一覧'!$A$71</f>
        <v>おむつ代</v>
      </c>
      <c r="G88" s="212"/>
      <c r="H88" s="212"/>
      <c r="I88" s="212"/>
      <c r="J88" s="64">
        <f>VLOOKUP(F88,'料金、単位一覧'!$A$67:$N$81,9,0)</f>
        <v>150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10">
        <f t="shared" si="14"/>
        <v>0</v>
      </c>
      <c r="AQ88" s="65" t="s">
        <v>116</v>
      </c>
      <c r="AR88" s="66">
        <f t="shared" si="31"/>
        <v>0</v>
      </c>
      <c r="AS88" s="13"/>
      <c r="AT88" s="69">
        <f t="shared" si="29"/>
        <v>0</v>
      </c>
    </row>
    <row r="89" spans="1:46" ht="12.75" customHeight="1" x14ac:dyDescent="0.2">
      <c r="A89" s="84"/>
      <c r="B89" s="298"/>
      <c r="C89" s="298"/>
      <c r="D89" s="298"/>
      <c r="E89" s="298"/>
      <c r="F89" s="211" t="str">
        <f>'料金、単位一覧'!$A$72</f>
        <v>お泊りサービス</v>
      </c>
      <c r="G89" s="212"/>
      <c r="H89" s="212"/>
      <c r="I89" s="212"/>
      <c r="J89" s="64">
        <f>VLOOKUP(F89,'料金、単位一覧'!$A$67:$N$81,9,0)</f>
        <v>2000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10">
        <f t="shared" si="14"/>
        <v>0</v>
      </c>
      <c r="AQ89" s="65" t="s">
        <v>116</v>
      </c>
      <c r="AR89" s="66">
        <f t="shared" si="31"/>
        <v>0</v>
      </c>
      <c r="AS89" s="13"/>
      <c r="AT89" s="69">
        <f t="shared" si="29"/>
        <v>0</v>
      </c>
    </row>
    <row r="90" spans="1:46" ht="12.75" customHeight="1" x14ac:dyDescent="0.2">
      <c r="A90" s="84"/>
      <c r="B90" s="298"/>
      <c r="C90" s="298"/>
      <c r="D90" s="298"/>
      <c r="E90" s="298"/>
      <c r="F90" s="211" t="str">
        <f>'料金、単位一覧'!$A$73</f>
        <v>シーツ交換代</v>
      </c>
      <c r="G90" s="212"/>
      <c r="H90" s="212"/>
      <c r="I90" s="212"/>
      <c r="J90" s="64">
        <f>VLOOKUP(F90,'料金、単位一覧'!$A$67:$N$81,9,0)</f>
        <v>220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10">
        <f t="shared" si="14"/>
        <v>0</v>
      </c>
      <c r="AQ90" s="65" t="s">
        <v>116</v>
      </c>
      <c r="AR90" s="66">
        <f t="shared" si="31"/>
        <v>0</v>
      </c>
      <c r="AS90" s="13"/>
      <c r="AT90" s="69">
        <f t="shared" si="29"/>
        <v>0</v>
      </c>
    </row>
    <row r="91" spans="1:46" ht="12.75" customHeight="1" x14ac:dyDescent="0.2">
      <c r="A91" s="84"/>
      <c r="B91" s="298"/>
      <c r="C91" s="298"/>
      <c r="D91" s="298"/>
      <c r="E91" s="298"/>
      <c r="F91" s="211" t="str">
        <f>'料金、単位一覧'!$A$74</f>
        <v>夕食代</v>
      </c>
      <c r="G91" s="212"/>
      <c r="H91" s="212"/>
      <c r="I91" s="212"/>
      <c r="J91" s="64">
        <f>VLOOKUP(F91,'料金、単位一覧'!$A$67:$N$81,9,0)</f>
        <v>650</v>
      </c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10">
        <f t="shared" si="14"/>
        <v>0</v>
      </c>
      <c r="AQ91" s="65" t="s">
        <v>116</v>
      </c>
      <c r="AR91" s="66">
        <f t="shared" si="31"/>
        <v>0</v>
      </c>
      <c r="AS91" s="13"/>
      <c r="AT91" s="69">
        <f t="shared" si="29"/>
        <v>0</v>
      </c>
    </row>
    <row r="92" spans="1:46" ht="12.75" customHeight="1" x14ac:dyDescent="0.2">
      <c r="A92" s="84"/>
      <c r="B92" s="298"/>
      <c r="C92" s="298"/>
      <c r="D92" s="298"/>
      <c r="E92" s="298"/>
      <c r="F92" s="211" t="str">
        <f>'料金、単位一覧'!$A$75</f>
        <v>朝食代</v>
      </c>
      <c r="G92" s="212"/>
      <c r="H92" s="212"/>
      <c r="I92" s="212"/>
      <c r="J92" s="64">
        <f>VLOOKUP(F92,'料金、単位一覧'!$A$67:$N$81,9,0)</f>
        <v>330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10">
        <f t="shared" si="14"/>
        <v>0</v>
      </c>
      <c r="AQ92" s="65" t="s">
        <v>116</v>
      </c>
      <c r="AR92" s="66">
        <f t="shared" si="31"/>
        <v>0</v>
      </c>
      <c r="AS92" s="13"/>
      <c r="AT92" s="69">
        <f t="shared" si="29"/>
        <v>0</v>
      </c>
    </row>
    <row r="93" spans="1:46" ht="12.75" customHeight="1" x14ac:dyDescent="0.2">
      <c r="A93" s="84"/>
      <c r="B93" s="298"/>
      <c r="C93" s="298"/>
      <c r="D93" s="298"/>
      <c r="E93" s="298"/>
      <c r="F93" s="211" t="str">
        <f>'料金、単位一覧'!$A$76</f>
        <v>時間外利用料</v>
      </c>
      <c r="G93" s="212"/>
      <c r="H93" s="212"/>
      <c r="I93" s="212"/>
      <c r="J93" s="64">
        <f>VLOOKUP(F93,'料金、単位一覧'!$A$67:$N$81,9,0)</f>
        <v>300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10">
        <f t="shared" si="14"/>
        <v>0</v>
      </c>
      <c r="AQ93" s="65" t="s">
        <v>116</v>
      </c>
      <c r="AR93" s="66">
        <f t="shared" si="31"/>
        <v>0</v>
      </c>
      <c r="AS93" s="13"/>
      <c r="AT93" s="69">
        <f t="shared" si="29"/>
        <v>0</v>
      </c>
    </row>
    <row r="94" spans="1:46" ht="12.75" customHeight="1" x14ac:dyDescent="0.2">
      <c r="A94" s="84"/>
      <c r="B94" s="298"/>
      <c r="C94" s="298"/>
      <c r="D94" s="298"/>
      <c r="E94" s="298"/>
      <c r="F94" s="211" t="str">
        <f>'料金、単位一覧'!$A$77</f>
        <v>洗濯代</v>
      </c>
      <c r="G94" s="212"/>
      <c r="H94" s="212"/>
      <c r="I94" s="212"/>
      <c r="J94" s="64">
        <f>VLOOKUP(F94,'料金、単位一覧'!$A$67:$N$81,9,0)</f>
        <v>150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10">
        <f t="shared" si="14"/>
        <v>0</v>
      </c>
      <c r="AQ94" s="65" t="s">
        <v>116</v>
      </c>
      <c r="AR94" s="66">
        <f t="shared" si="31"/>
        <v>0</v>
      </c>
      <c r="AS94" s="13"/>
      <c r="AT94" s="69">
        <f t="shared" si="29"/>
        <v>0</v>
      </c>
    </row>
    <row r="95" spans="1:46" ht="12.75" customHeight="1" x14ac:dyDescent="0.2">
      <c r="A95" s="84"/>
      <c r="B95" s="298"/>
      <c r="C95" s="298"/>
      <c r="D95" s="298"/>
      <c r="E95" s="298"/>
      <c r="F95" s="211" t="str">
        <f>'料金、単位一覧'!$A$78</f>
        <v>通院サポート（最初の３時間）</v>
      </c>
      <c r="G95" s="212"/>
      <c r="H95" s="212"/>
      <c r="I95" s="212"/>
      <c r="J95" s="64">
        <f>VLOOKUP(F95,'料金、単位一覧'!$A$67:$N$81,9,0)</f>
        <v>3300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10">
        <f t="shared" si="14"/>
        <v>0</v>
      </c>
      <c r="AQ95" s="65" t="s">
        <v>116</v>
      </c>
      <c r="AR95" s="66">
        <f t="shared" si="31"/>
        <v>0</v>
      </c>
      <c r="AS95" s="13"/>
      <c r="AT95" s="69">
        <f t="shared" si="29"/>
        <v>0</v>
      </c>
    </row>
    <row r="96" spans="1:46" ht="12.75" customHeight="1" x14ac:dyDescent="0.2">
      <c r="A96" s="84"/>
      <c r="B96" s="298"/>
      <c r="C96" s="298"/>
      <c r="D96" s="298"/>
      <c r="E96" s="298"/>
      <c r="F96" s="211" t="str">
        <f>'料金、単位一覧'!$A$79</f>
        <v>通院サポート延長（１時間毎）</v>
      </c>
      <c r="G96" s="212"/>
      <c r="H96" s="212"/>
      <c r="I96" s="212"/>
      <c r="J96" s="64">
        <f>VLOOKUP(F96,'料金、単位一覧'!$A$67:$N$81,9,0)</f>
        <v>1100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10">
        <f t="shared" si="14"/>
        <v>0</v>
      </c>
      <c r="AQ96" s="65" t="s">
        <v>116</v>
      </c>
      <c r="AR96" s="66">
        <f t="shared" si="31"/>
        <v>0</v>
      </c>
      <c r="AS96" s="13"/>
      <c r="AT96" s="69">
        <f t="shared" si="29"/>
        <v>0</v>
      </c>
    </row>
    <row r="97" spans="1:47" ht="12.75" customHeight="1" x14ac:dyDescent="0.2">
      <c r="A97" s="84"/>
      <c r="B97" s="298"/>
      <c r="C97" s="298"/>
      <c r="D97" s="298"/>
      <c r="E97" s="298"/>
      <c r="F97" s="211" t="str">
        <f>'料金、単位一覧'!$A$80</f>
        <v>保険外事業利用（要介護）</v>
      </c>
      <c r="G97" s="212"/>
      <c r="H97" s="212"/>
      <c r="I97" s="212"/>
      <c r="J97" s="64">
        <f>VLOOKUP(F97,'料金、単位一覧'!$A$67:$N$81,9,0)</f>
        <v>3000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10">
        <f t="shared" si="14"/>
        <v>0</v>
      </c>
      <c r="AQ97" s="65" t="s">
        <v>116</v>
      </c>
      <c r="AR97" s="66">
        <f t="shared" si="31"/>
        <v>0</v>
      </c>
      <c r="AS97" s="13"/>
      <c r="AT97" s="69">
        <f t="shared" si="29"/>
        <v>0</v>
      </c>
    </row>
    <row r="98" spans="1:47" ht="12.75" customHeight="1" x14ac:dyDescent="0.2">
      <c r="A98" s="84"/>
      <c r="B98" s="298"/>
      <c r="C98" s="298"/>
      <c r="D98" s="298"/>
      <c r="E98" s="298"/>
      <c r="F98" s="211" t="str">
        <f>'料金、単位一覧'!$A$81</f>
        <v>通所介護実費請求（要支援）</v>
      </c>
      <c r="G98" s="212"/>
      <c r="H98" s="212"/>
      <c r="I98" s="212"/>
      <c r="J98" s="70">
        <f>VLOOKUP(F98,'料金、単位一覧'!$A$67:$N$81,9,0)</f>
        <v>5000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10">
        <f t="shared" si="14"/>
        <v>0</v>
      </c>
      <c r="AQ98" s="65" t="s">
        <v>116</v>
      </c>
      <c r="AR98" s="66">
        <f t="shared" si="31"/>
        <v>0</v>
      </c>
      <c r="AS98" s="13"/>
      <c r="AT98" s="69">
        <f t="shared" si="29"/>
        <v>0</v>
      </c>
    </row>
    <row r="99" spans="1:47" ht="12.75" customHeight="1" x14ac:dyDescent="0.2">
      <c r="A99" s="84"/>
      <c r="B99" s="298" t="s">
        <v>117</v>
      </c>
      <c r="C99" s="298"/>
      <c r="D99" s="298"/>
      <c r="E99" s="298"/>
      <c r="F99" s="213"/>
      <c r="G99" s="214"/>
      <c r="H99" s="214"/>
      <c r="I99" s="215"/>
      <c r="J99" s="71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65" t="s">
        <v>116</v>
      </c>
      <c r="AQ99" s="65" t="s">
        <v>116</v>
      </c>
      <c r="AR99" s="66"/>
      <c r="AS99" s="13"/>
      <c r="AT99" s="69">
        <f t="shared" si="29"/>
        <v>0</v>
      </c>
    </row>
    <row r="100" spans="1:47" ht="12.75" customHeight="1" x14ac:dyDescent="0.2">
      <c r="A100" s="84"/>
      <c r="B100" s="298"/>
      <c r="C100" s="298"/>
      <c r="D100" s="298"/>
      <c r="E100" s="298"/>
      <c r="F100" s="213"/>
      <c r="G100" s="214"/>
      <c r="H100" s="214"/>
      <c r="I100" s="215"/>
      <c r="J100" s="71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65" t="s">
        <v>116</v>
      </c>
      <c r="AQ100" s="65" t="s">
        <v>116</v>
      </c>
      <c r="AR100" s="66"/>
      <c r="AS100" s="13"/>
      <c r="AT100" s="69">
        <f t="shared" si="29"/>
        <v>0</v>
      </c>
    </row>
    <row r="101" spans="1:47" ht="12.75" customHeight="1" thickBot="1" x14ac:dyDescent="0.25">
      <c r="A101" s="84"/>
      <c r="B101" s="299"/>
      <c r="C101" s="299"/>
      <c r="D101" s="299"/>
      <c r="E101" s="299"/>
      <c r="F101" s="216"/>
      <c r="G101" s="217"/>
      <c r="H101" s="217"/>
      <c r="I101" s="218"/>
      <c r="J101" s="72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73" t="s">
        <v>116</v>
      </c>
      <c r="AQ101" s="73" t="s">
        <v>116</v>
      </c>
      <c r="AR101" s="74"/>
      <c r="AS101" s="74"/>
      <c r="AT101" s="75">
        <f t="shared" si="29"/>
        <v>0</v>
      </c>
    </row>
    <row r="102" spans="1:47" ht="12.75" customHeight="1" thickBot="1" x14ac:dyDescent="0.25">
      <c r="A102" s="311" t="s">
        <v>7</v>
      </c>
      <c r="B102" s="312"/>
      <c r="C102" s="312"/>
      <c r="D102" s="312"/>
      <c r="E102" s="313"/>
      <c r="F102" s="219">
        <f t="shared" ref="F102" si="32">SUM(AT54:AT101)</f>
        <v>0</v>
      </c>
      <c r="G102" s="220"/>
      <c r="H102" s="220"/>
      <c r="I102" s="221"/>
      <c r="J102" s="76"/>
      <c r="K102" s="234" t="s">
        <v>12</v>
      </c>
      <c r="L102" s="235"/>
      <c r="M102" s="235"/>
      <c r="N102" s="235"/>
      <c r="O102" s="236"/>
      <c r="P102" s="237">
        <f t="shared" ref="P102" si="33">SUM(AT54:AT83)</f>
        <v>0</v>
      </c>
      <c r="Q102" s="220"/>
      <c r="R102" s="220"/>
      <c r="S102" s="220"/>
      <c r="T102" s="221"/>
      <c r="U102" s="238" t="s">
        <v>13</v>
      </c>
      <c r="V102" s="235"/>
      <c r="W102" s="235"/>
      <c r="X102" s="235"/>
      <c r="Y102" s="236"/>
      <c r="Z102" s="237">
        <f t="shared" ref="Z102" si="34">SUM(AT84:AT101)</f>
        <v>0</v>
      </c>
      <c r="AA102" s="220"/>
      <c r="AB102" s="220"/>
      <c r="AC102" s="220"/>
      <c r="AD102" s="221"/>
      <c r="AE102" s="238" t="s">
        <v>14</v>
      </c>
      <c r="AF102" s="235"/>
      <c r="AG102" s="235"/>
      <c r="AH102" s="235"/>
      <c r="AI102" s="236"/>
      <c r="AJ102" s="239">
        <f t="shared" ref="AJ102" si="35">SUM(AQ55:AQ61,AQ62:AQ83)</f>
        <v>0</v>
      </c>
      <c r="AK102" s="220"/>
      <c r="AL102" s="220"/>
      <c r="AM102" s="220"/>
      <c r="AN102" s="220"/>
      <c r="AO102" s="221"/>
      <c r="AP102" s="77"/>
      <c r="AQ102" s="78"/>
      <c r="AR102" s="78"/>
      <c r="AS102" s="78"/>
      <c r="AT102" s="79"/>
    </row>
    <row r="103" spans="1:47" ht="12.75" customHeight="1" x14ac:dyDescent="0.2">
      <c r="A103" s="240" t="s">
        <v>1</v>
      </c>
      <c r="B103" s="241"/>
      <c r="C103" s="241"/>
      <c r="D103" s="241"/>
      <c r="E103" s="242"/>
      <c r="F103" s="242" t="s">
        <v>4</v>
      </c>
      <c r="G103" s="243"/>
      <c r="H103" s="243"/>
      <c r="I103" s="243"/>
      <c r="J103" s="5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4"/>
      <c r="AQ103" s="54">
        <f>IFERROR(ROUND(ROUND(VLOOKUP($O$2,'料金、単位一覧'!$A$47:$L$64,9,0)*SUM(AQ104:AQ132),0),"0"),0)</f>
        <v>0</v>
      </c>
      <c r="AR103" s="55">
        <f>TRUNC(TRUNC(SUM(AQ103,AQ104:AQ132)*'料金、単位一覧'!$P$4)-TRUNC(SUM(AQ104:AQ132)*'料金、単位一覧'!$P$4))</f>
        <v>0</v>
      </c>
      <c r="AS103" s="55">
        <f t="shared" ref="AS103" si="36">TRUNC(AR103*A121,0)</f>
        <v>0</v>
      </c>
      <c r="AT103" s="56">
        <f t="shared" ref="AT103:AT104" si="37">AR103-AS103</f>
        <v>0</v>
      </c>
      <c r="AU103" s="57">
        <f t="shared" ref="AU103" si="38">AR103</f>
        <v>0</v>
      </c>
    </row>
    <row r="104" spans="1:47" ht="12.75" customHeight="1" x14ac:dyDescent="0.2">
      <c r="A104" s="245" t="s">
        <v>119</v>
      </c>
      <c r="B104" s="246"/>
      <c r="C104" s="246"/>
      <c r="D104" s="246"/>
      <c r="E104" s="251" t="s">
        <v>8</v>
      </c>
      <c r="F104" s="254" t="s">
        <v>141</v>
      </c>
      <c r="G104" s="254"/>
      <c r="H104" s="254"/>
      <c r="I104" s="254"/>
      <c r="J104" s="5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">
        <f t="shared" ref="AP104:AP147" si="39">SUM(K104:AO104)</f>
        <v>0</v>
      </c>
      <c r="AQ104" s="59">
        <f>IFERROR(TRUNC(CHOOSE(A115,'料金、単位一覧'!$E$9,'料金、単位一覧'!$E$10,'料金、単位一覧'!$E$11,'料金、単位一覧'!$E$12,'料金、単位一覧'!$E$13)*AP104),0)</f>
        <v>0</v>
      </c>
      <c r="AR104" s="228">
        <f>TRUNC(SUM(AQ104:AQ132)*'料金、単位一覧'!$P$4)</f>
        <v>0</v>
      </c>
      <c r="AS104" s="228">
        <f t="shared" ref="AS104" si="40">TRUNC(AR104*A121,0)</f>
        <v>0</v>
      </c>
      <c r="AT104" s="231">
        <f t="shared" si="37"/>
        <v>0</v>
      </c>
      <c r="AU104" s="57"/>
    </row>
    <row r="105" spans="1:47" ht="12.75" customHeight="1" x14ac:dyDescent="0.2">
      <c r="A105" s="247"/>
      <c r="B105" s="248"/>
      <c r="C105" s="248"/>
      <c r="D105" s="248"/>
      <c r="E105" s="252"/>
      <c r="F105" s="222" t="s">
        <v>142</v>
      </c>
      <c r="G105" s="222"/>
      <c r="H105" s="222"/>
      <c r="I105" s="222"/>
      <c r="J105" s="27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8">
        <f t="shared" si="39"/>
        <v>0</v>
      </c>
      <c r="AQ105" s="11">
        <f>IFERROR(TRUNC(CHOOSE(A115,'料金、単位一覧'!$H$9,'料金、単位一覧'!$H$10,'料金、単位一覧'!$H$11,'料金、単位一覧'!$H$12,'料金、単位一覧'!$H$13)*AP105),0)</f>
        <v>0</v>
      </c>
      <c r="AR105" s="229"/>
      <c r="AS105" s="229"/>
      <c r="AT105" s="232"/>
    </row>
    <row r="106" spans="1:47" ht="12.75" customHeight="1" x14ac:dyDescent="0.2">
      <c r="A106" s="247"/>
      <c r="B106" s="248"/>
      <c r="C106" s="248"/>
      <c r="D106" s="248"/>
      <c r="E106" s="252"/>
      <c r="F106" s="222" t="s">
        <v>143</v>
      </c>
      <c r="G106" s="222"/>
      <c r="H106" s="222"/>
      <c r="I106" s="222"/>
      <c r="J106" s="2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8">
        <f t="shared" si="39"/>
        <v>0</v>
      </c>
      <c r="AQ106" s="11">
        <f>IFERROR(TRUNC(CHOOSE(A115,'料金、単位一覧'!$K$9,'料金、単位一覧'!$K$10,'料金、単位一覧'!$K$11,'料金、単位一覧'!$K$12,'料金、単位一覧'!$K$13)*AP106),0)</f>
        <v>0</v>
      </c>
      <c r="AR106" s="229"/>
      <c r="AS106" s="229"/>
      <c r="AT106" s="232"/>
    </row>
    <row r="107" spans="1:47" ht="12.75" customHeight="1" x14ac:dyDescent="0.2">
      <c r="A107" s="247"/>
      <c r="B107" s="248"/>
      <c r="C107" s="248"/>
      <c r="D107" s="248"/>
      <c r="E107" s="252"/>
      <c r="F107" s="222" t="s">
        <v>144</v>
      </c>
      <c r="G107" s="222"/>
      <c r="H107" s="222"/>
      <c r="I107" s="222"/>
      <c r="J107" s="27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8">
        <f t="shared" si="39"/>
        <v>0</v>
      </c>
      <c r="AQ107" s="11">
        <f>IFERROR(TRUNC(CHOOSE(A115,'料金、単位一覧'!$N$9,'料金、単位一覧'!$N$10,'料金、単位一覧'!$N$11,'料金、単位一覧'!$N$12,'料金、単位一覧'!$N$13)*AP107),0)</f>
        <v>0</v>
      </c>
      <c r="AR107" s="229"/>
      <c r="AS107" s="229"/>
      <c r="AT107" s="232"/>
    </row>
    <row r="108" spans="1:47" ht="12.75" customHeight="1" x14ac:dyDescent="0.2">
      <c r="A108" s="247"/>
      <c r="B108" s="248"/>
      <c r="C108" s="248"/>
      <c r="D108" s="248"/>
      <c r="E108" s="252"/>
      <c r="F108" s="222" t="s">
        <v>145</v>
      </c>
      <c r="G108" s="222"/>
      <c r="H108" s="222"/>
      <c r="I108" s="222"/>
      <c r="J108" s="27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8">
        <f t="shared" si="39"/>
        <v>0</v>
      </c>
      <c r="AQ108" s="11">
        <f>IFERROR(TRUNC(CHOOSE(A115,'料金、単位一覧'!$Q$9,'料金、単位一覧'!$Q$10,'料金、単位一覧'!$Q$11,'料金、単位一覧'!$Q$12,'料金、単位一覧'!$Q$13)*AP108),0)</f>
        <v>0</v>
      </c>
      <c r="AR108" s="229"/>
      <c r="AS108" s="229"/>
      <c r="AT108" s="232"/>
    </row>
    <row r="109" spans="1:47" ht="12.75" customHeight="1" x14ac:dyDescent="0.2">
      <c r="A109" s="247"/>
      <c r="B109" s="248"/>
      <c r="C109" s="248"/>
      <c r="D109" s="248"/>
      <c r="E109" s="252"/>
      <c r="F109" s="222" t="s">
        <v>146</v>
      </c>
      <c r="G109" s="222"/>
      <c r="H109" s="222"/>
      <c r="I109" s="222"/>
      <c r="J109" s="2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8">
        <f t="shared" si="39"/>
        <v>0</v>
      </c>
      <c r="AQ109" s="12">
        <f>IFERROR(TRUNC(CHOOSE(A115,'料金、単位一覧'!$T$9,'料金、単位一覧'!$T$10,'料金、単位一覧'!$T$11,'料金、単位一覧'!$T$12,'料金、単位一覧'!$T$13)*AP109),0)</f>
        <v>0</v>
      </c>
      <c r="AR109" s="229"/>
      <c r="AS109" s="229"/>
      <c r="AT109" s="232"/>
    </row>
    <row r="110" spans="1:47" ht="12.75" customHeight="1" x14ac:dyDescent="0.2">
      <c r="A110" s="247"/>
      <c r="B110" s="248"/>
      <c r="C110" s="248"/>
      <c r="D110" s="248"/>
      <c r="E110" s="252"/>
      <c r="F110" s="222" t="s">
        <v>147</v>
      </c>
      <c r="G110" s="222"/>
      <c r="H110" s="222"/>
      <c r="I110" s="222"/>
      <c r="J110" s="2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8">
        <f t="shared" si="39"/>
        <v>0</v>
      </c>
      <c r="AQ110" s="12">
        <f>IFERROR(TRUNC(CHOOSE(A115,'料金、単位一覧'!$W$9,'料金、単位一覧'!$W$10,'料金、単位一覧'!$W$11,'料金、単位一覧'!$W$12,'料金、単位一覧'!$W$13)*AP110),0)</f>
        <v>0</v>
      </c>
      <c r="AR110" s="229"/>
      <c r="AS110" s="229"/>
      <c r="AT110" s="232"/>
    </row>
    <row r="111" spans="1:47" ht="12.75" customHeight="1" x14ac:dyDescent="0.2">
      <c r="A111" s="247"/>
      <c r="B111" s="248"/>
      <c r="C111" s="248"/>
      <c r="D111" s="248"/>
      <c r="E111" s="252"/>
      <c r="F111" s="223" t="str">
        <f>'料金、単位一覧'!$A$16</f>
        <v>延長加算</v>
      </c>
      <c r="G111" s="224"/>
      <c r="H111" s="224"/>
      <c r="I111" s="61" t="str">
        <f>VLOOKUP(F111,'料金、単位一覧'!$A$16:$AD$33,26,0)</f>
        <v>1H</v>
      </c>
      <c r="J111" s="60">
        <f>VLOOKUP(F111,'料金、単位一覧'!$A$16:$N$33,9,0)</f>
        <v>50</v>
      </c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8">
        <f t="shared" si="39"/>
        <v>0</v>
      </c>
      <c r="AQ111" s="12">
        <f t="shared" ref="AQ111" si="41">(COUNTIF($K111:$AO111,"&gt;=5")*($J111*5))+(COUNTIF($K111:$AO111,"=4")*($J111*4))+(COUNTIF($K111:$AO111,"=3")*($J111*3))+(COUNTIF($K111:$AO111,"=2")*($J111*2))+(COUNTIF($K111:$AO111,"=1")*$J111)</f>
        <v>0</v>
      </c>
      <c r="AR111" s="229"/>
      <c r="AS111" s="229"/>
      <c r="AT111" s="232"/>
    </row>
    <row r="112" spans="1:47" ht="12.75" customHeight="1" x14ac:dyDescent="0.2">
      <c r="A112" s="247"/>
      <c r="B112" s="248"/>
      <c r="C112" s="248"/>
      <c r="D112" s="248"/>
      <c r="E112" s="252"/>
      <c r="F112" s="223" t="str">
        <f>'料金、単位一覧'!$A$17</f>
        <v>個別機能訓練加算(Ⅰ)</v>
      </c>
      <c r="G112" s="224"/>
      <c r="H112" s="224"/>
      <c r="I112" s="61">
        <f>VLOOKUP(F112,'料金、単位一覧'!$A$16:$AD$33,26,0)</f>
        <v>0</v>
      </c>
      <c r="J112" s="60">
        <f>VLOOKUP(F112,'料金、単位一覧'!$A$16:$N$33,9,0)</f>
        <v>27</v>
      </c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8">
        <f t="shared" si="39"/>
        <v>0</v>
      </c>
      <c r="AQ112" s="12">
        <f t="shared" ref="AQ112:AQ113" si="42">AP112*J112</f>
        <v>0</v>
      </c>
      <c r="AR112" s="229"/>
      <c r="AS112" s="229"/>
      <c r="AT112" s="232"/>
    </row>
    <row r="113" spans="1:46" ht="12.75" customHeight="1" x14ac:dyDescent="0.2">
      <c r="A113" s="249"/>
      <c r="B113" s="250"/>
      <c r="C113" s="250"/>
      <c r="D113" s="250"/>
      <c r="E113" s="253"/>
      <c r="F113" s="223" t="str">
        <f>'料金、単位一覧'!$A$18</f>
        <v>個別機能訓練加算(Ⅱ)</v>
      </c>
      <c r="G113" s="224"/>
      <c r="H113" s="224"/>
      <c r="I113" s="61">
        <f>VLOOKUP(F113,'料金、単位一覧'!$A$16:$AD$33,26,0)</f>
        <v>0</v>
      </c>
      <c r="J113" s="60">
        <f>VLOOKUP(F113,'料金、単位一覧'!$A$16:$N$33,9,0)</f>
        <v>20</v>
      </c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8">
        <f t="shared" si="39"/>
        <v>0</v>
      </c>
      <c r="AQ113" s="12">
        <f t="shared" si="42"/>
        <v>0</v>
      </c>
      <c r="AR113" s="229"/>
      <c r="AS113" s="229"/>
      <c r="AT113" s="232"/>
    </row>
    <row r="114" spans="1:46" ht="12.75" customHeight="1" x14ac:dyDescent="0.2">
      <c r="A114" s="256" t="s">
        <v>140</v>
      </c>
      <c r="B114" s="257"/>
      <c r="C114" s="257"/>
      <c r="D114" s="257"/>
      <c r="E114" s="257"/>
      <c r="F114" s="223" t="str">
        <f>'料金、単位一覧'!$A$19</f>
        <v>入浴加算（Ⅰ）</v>
      </c>
      <c r="G114" s="224"/>
      <c r="H114" s="224"/>
      <c r="I114" s="61" t="str">
        <f>VLOOKUP(F114,'料金、単位一覧'!$A$16:$AD$33,26,0)</f>
        <v>月1回</v>
      </c>
      <c r="J114" s="60">
        <f>VLOOKUP(F114,'料金、単位一覧'!$A$16:$N$33,9,0)</f>
        <v>40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8">
        <f t="shared" si="39"/>
        <v>0</v>
      </c>
      <c r="AQ114" s="12">
        <f t="shared" ref="AQ114" si="43">IF(AP114&gt;1,1,AP114)*J114</f>
        <v>0</v>
      </c>
      <c r="AR114" s="229"/>
      <c r="AS114" s="229"/>
      <c r="AT114" s="232"/>
    </row>
    <row r="115" spans="1:46" ht="12.75" customHeight="1" x14ac:dyDescent="0.2">
      <c r="A115" s="258">
        <v>2</v>
      </c>
      <c r="B115" s="259"/>
      <c r="C115" s="259"/>
      <c r="D115" s="259"/>
      <c r="E115" s="259"/>
      <c r="F115" s="223" t="str">
        <f>'料金、単位一覧'!$A$20</f>
        <v>入浴加算（Ⅱ）</v>
      </c>
      <c r="G115" s="224"/>
      <c r="H115" s="224"/>
      <c r="I115" s="61">
        <f>VLOOKUP(F115,'料金、単位一覧'!$A$16:$AD$33,26,0)</f>
        <v>0</v>
      </c>
      <c r="J115" s="60">
        <f>VLOOKUP(F115,'料金、単位一覧'!$A$16:$N$33,9,0)</f>
        <v>55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8">
        <f t="shared" si="39"/>
        <v>0</v>
      </c>
      <c r="AQ115" s="12">
        <f t="shared" ref="AQ115:AQ119" si="44">AP115*J115</f>
        <v>0</v>
      </c>
      <c r="AR115" s="229"/>
      <c r="AS115" s="229"/>
      <c r="AT115" s="232"/>
    </row>
    <row r="116" spans="1:46" ht="12.75" customHeight="1" x14ac:dyDescent="0.2">
      <c r="A116" s="258"/>
      <c r="B116" s="259"/>
      <c r="C116" s="259"/>
      <c r="D116" s="259"/>
      <c r="E116" s="259"/>
      <c r="F116" s="223" t="str">
        <f>'料金、単位一覧'!$A$21</f>
        <v>若年性認知利用者受入加算</v>
      </c>
      <c r="G116" s="224"/>
      <c r="H116" s="224"/>
      <c r="I116" s="61">
        <f>VLOOKUP(F116,'料金、単位一覧'!$A$16:$AD$33,26,0)</f>
        <v>0</v>
      </c>
      <c r="J116" s="60">
        <f>VLOOKUP(F116,'料金、単位一覧'!$A$16:$N$33,9,0)</f>
        <v>60</v>
      </c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8">
        <f t="shared" si="39"/>
        <v>0</v>
      </c>
      <c r="AQ116" s="12">
        <f t="shared" si="44"/>
        <v>0</v>
      </c>
      <c r="AR116" s="229"/>
      <c r="AS116" s="229"/>
      <c r="AT116" s="232"/>
    </row>
    <row r="117" spans="1:46" ht="12.75" customHeight="1" x14ac:dyDescent="0.2">
      <c r="A117" s="290" t="s">
        <v>9</v>
      </c>
      <c r="B117" s="291"/>
      <c r="C117" s="291"/>
      <c r="D117" s="291"/>
      <c r="E117" s="291"/>
      <c r="F117" s="223" t="str">
        <f>'料金、単位一覧'!$A$22</f>
        <v>生活機能向上連携加算(Ⅰ)</v>
      </c>
      <c r="G117" s="224"/>
      <c r="H117" s="224"/>
      <c r="I117" s="61">
        <f>VLOOKUP(F117,'料金、単位一覧'!$A$16:$AD$33,26,0)</f>
        <v>0</v>
      </c>
      <c r="J117" s="60">
        <f>VLOOKUP(F117,'料金、単位一覧'!$A$16:$N$33,9,0)</f>
        <v>100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8">
        <f t="shared" si="39"/>
        <v>0</v>
      </c>
      <c r="AQ117" s="12">
        <f t="shared" si="44"/>
        <v>0</v>
      </c>
      <c r="AR117" s="229"/>
      <c r="AS117" s="229"/>
      <c r="AT117" s="232"/>
    </row>
    <row r="118" spans="1:46" ht="12.75" customHeight="1" x14ac:dyDescent="0.2">
      <c r="A118" s="288">
        <f t="shared" ref="A118" si="45">IF(A130="NG","↑介護度を選択",VLOOKUP("選択",A128:E129,2,0))</f>
        <v>10531</v>
      </c>
      <c r="B118" s="289"/>
      <c r="C118" s="289"/>
      <c r="D118" s="289"/>
      <c r="E118" s="289"/>
      <c r="F118" s="223" t="str">
        <f>'料金、単位一覧'!$A$23</f>
        <v>生活機能向上連携加算(Ⅱ)</v>
      </c>
      <c r="G118" s="224"/>
      <c r="H118" s="224"/>
      <c r="I118" s="61">
        <f>VLOOKUP(F118,'料金、単位一覧'!$A$16:$AD$33,26,0)</f>
        <v>0</v>
      </c>
      <c r="J118" s="60">
        <f>VLOOKUP(F118,'料金、単位一覧'!$A$16:$N$33,9,0)</f>
        <v>200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8">
        <f t="shared" si="39"/>
        <v>0</v>
      </c>
      <c r="AQ118" s="12">
        <f t="shared" si="44"/>
        <v>0</v>
      </c>
      <c r="AR118" s="229"/>
      <c r="AS118" s="229"/>
      <c r="AT118" s="232"/>
    </row>
    <row r="119" spans="1:46" ht="12.75" customHeight="1" x14ac:dyDescent="0.2">
      <c r="A119" s="288"/>
      <c r="B119" s="289"/>
      <c r="C119" s="289"/>
      <c r="D119" s="289"/>
      <c r="E119" s="289"/>
      <c r="F119" s="223" t="str">
        <f>'料金、単位一覧'!$A$24</f>
        <v>ADL維持等加算(Ⅰ)</v>
      </c>
      <c r="G119" s="224"/>
      <c r="H119" s="224"/>
      <c r="I119" s="61">
        <f>VLOOKUP(F119,'料金、単位一覧'!$A$16:$AD$33,26,0)</f>
        <v>0</v>
      </c>
      <c r="J119" s="60">
        <f>VLOOKUP(F119,'料金、単位一覧'!$A$16:$N$33,9,0)</f>
        <v>30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8">
        <f t="shared" si="39"/>
        <v>0</v>
      </c>
      <c r="AQ119" s="12">
        <f t="shared" si="44"/>
        <v>0</v>
      </c>
      <c r="AR119" s="229"/>
      <c r="AS119" s="229"/>
      <c r="AT119" s="232"/>
    </row>
    <row r="120" spans="1:46" ht="12.75" customHeight="1" x14ac:dyDescent="0.2">
      <c r="A120" s="256" t="s">
        <v>10</v>
      </c>
      <c r="B120" s="257"/>
      <c r="C120" s="257"/>
      <c r="D120" s="257"/>
      <c r="E120" s="257"/>
      <c r="F120" s="223" t="str">
        <f>'料金、単位一覧'!$A$25</f>
        <v>ADL維持等加算(Ⅱ)</v>
      </c>
      <c r="G120" s="224"/>
      <c r="H120" s="224"/>
      <c r="I120" s="61" t="str">
        <f>VLOOKUP(F120,'料金、単位一覧'!$A$16:$AD$33,26,0)</f>
        <v>月1回</v>
      </c>
      <c r="J120" s="60">
        <f>VLOOKUP(F120,'料金、単位一覧'!$A$16:$N$33,9,0)</f>
        <v>60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8">
        <f t="shared" si="39"/>
        <v>0</v>
      </c>
      <c r="AQ120" s="12">
        <f t="shared" ref="AQ120:AQ124" si="46">IF(AP120&gt;1,1,AP120)*J120</f>
        <v>0</v>
      </c>
      <c r="AR120" s="229"/>
      <c r="AS120" s="229"/>
      <c r="AT120" s="232"/>
    </row>
    <row r="121" spans="1:46" ht="12.75" customHeight="1" x14ac:dyDescent="0.2">
      <c r="A121" s="292">
        <v>0.9</v>
      </c>
      <c r="B121" s="293"/>
      <c r="C121" s="293"/>
      <c r="D121" s="293"/>
      <c r="E121" s="294"/>
      <c r="F121" s="223" t="str">
        <f>'料金、単位一覧'!$A$26</f>
        <v>栄養アセスメント加算</v>
      </c>
      <c r="G121" s="224"/>
      <c r="H121" s="224"/>
      <c r="I121" s="61" t="str">
        <f>VLOOKUP(F121,'料金、単位一覧'!$A$16:$AD$33,26,0)</f>
        <v>月1回</v>
      </c>
      <c r="J121" s="60">
        <f>VLOOKUP(F121,'料金、単位一覧'!$A$16:$N$33,9,0)</f>
        <v>50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8">
        <f t="shared" si="39"/>
        <v>0</v>
      </c>
      <c r="AQ121" s="12">
        <f t="shared" si="46"/>
        <v>0</v>
      </c>
      <c r="AR121" s="229"/>
      <c r="AS121" s="229"/>
      <c r="AT121" s="232"/>
    </row>
    <row r="122" spans="1:46" ht="12.75" customHeight="1" x14ac:dyDescent="0.2">
      <c r="A122" s="295"/>
      <c r="B122" s="296"/>
      <c r="C122" s="296"/>
      <c r="D122" s="296"/>
      <c r="E122" s="297"/>
      <c r="F122" s="223" t="str">
        <f>'料金、単位一覧'!$A$27</f>
        <v>栄養改善加算</v>
      </c>
      <c r="G122" s="224"/>
      <c r="H122" s="224"/>
      <c r="I122" s="61" t="str">
        <f>VLOOKUP(F122,'料金、単位一覧'!$A$16:$AD$33,26,0)</f>
        <v>月1回</v>
      </c>
      <c r="J122" s="60">
        <f>VLOOKUP(F122,'料金、単位一覧'!$A$16:$N$33,9,0)</f>
        <v>200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8">
        <f t="shared" si="39"/>
        <v>0</v>
      </c>
      <c r="AQ122" s="12">
        <f t="shared" si="46"/>
        <v>0</v>
      </c>
      <c r="AR122" s="229"/>
      <c r="AS122" s="229"/>
      <c r="AT122" s="232"/>
    </row>
    <row r="123" spans="1:46" ht="12.75" customHeight="1" x14ac:dyDescent="0.2">
      <c r="A123" s="256" t="s">
        <v>11</v>
      </c>
      <c r="B123" s="257"/>
      <c r="C123" s="257"/>
      <c r="D123" s="257"/>
      <c r="E123" s="260"/>
      <c r="F123" s="223" t="str">
        <f>'料金、単位一覧'!$A$28</f>
        <v>口腔・栄養スクリーニング加算(Ⅰ)</v>
      </c>
      <c r="G123" s="224"/>
      <c r="H123" s="224"/>
      <c r="I123" s="61" t="str">
        <f>VLOOKUP(F123,'料金、単位一覧'!$A$16:$AD$33,26,0)</f>
        <v>月1回</v>
      </c>
      <c r="J123" s="60">
        <f>VLOOKUP(F123,'料金、単位一覧'!$A$16:$N$33,9,0)</f>
        <v>20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8">
        <f t="shared" si="39"/>
        <v>0</v>
      </c>
      <c r="AQ123" s="12">
        <f t="shared" si="46"/>
        <v>0</v>
      </c>
      <c r="AR123" s="229"/>
      <c r="AS123" s="229"/>
      <c r="AT123" s="232"/>
    </row>
    <row r="124" spans="1:46" ht="12.75" customHeight="1" x14ac:dyDescent="0.2">
      <c r="A124" s="261"/>
      <c r="B124" s="262"/>
      <c r="C124" s="262"/>
      <c r="D124" s="262"/>
      <c r="E124" s="263"/>
      <c r="F124" s="223" t="str">
        <f>'料金、単位一覧'!$A$29</f>
        <v>口腔・栄養スクリーニング加算(Ⅱ)</v>
      </c>
      <c r="G124" s="224"/>
      <c r="H124" s="224"/>
      <c r="I124" s="61" t="str">
        <f>VLOOKUP(F124,'料金、単位一覧'!$A$16:$AD$33,26,0)</f>
        <v>月1回</v>
      </c>
      <c r="J124" s="60">
        <f>VLOOKUP(F124,'料金、単位一覧'!$A$16:$N$33,9,0)</f>
        <v>5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8">
        <f t="shared" si="39"/>
        <v>0</v>
      </c>
      <c r="AQ124" s="12">
        <f t="shared" si="46"/>
        <v>0</v>
      </c>
      <c r="AR124" s="229"/>
      <c r="AS124" s="229"/>
      <c r="AT124" s="232"/>
    </row>
    <row r="125" spans="1:46" ht="12.75" customHeight="1" x14ac:dyDescent="0.2">
      <c r="A125" s="264"/>
      <c r="B125" s="265"/>
      <c r="C125" s="265"/>
      <c r="D125" s="265"/>
      <c r="E125" s="266"/>
      <c r="F125" s="223" t="str">
        <f>'料金、単位一覧'!$A$30</f>
        <v>口腔機能向上加算(Ⅰ)</v>
      </c>
      <c r="G125" s="224"/>
      <c r="H125" s="224"/>
      <c r="I125" s="61" t="str">
        <f>VLOOKUP(F125,'料金、単位一覧'!$A$16:$AD$33,26,0)</f>
        <v>月2回</v>
      </c>
      <c r="J125" s="60">
        <f>VLOOKUP(F125,'料金、単位一覧'!$A$16:$N$33,9,0)</f>
        <v>150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8">
        <f t="shared" si="39"/>
        <v>0</v>
      </c>
      <c r="AQ125" s="12">
        <f t="shared" ref="AQ125" si="47">IF(AP125&gt;2,2,AP125)*J125</f>
        <v>0</v>
      </c>
      <c r="AR125" s="229"/>
      <c r="AS125" s="229"/>
      <c r="AT125" s="232"/>
    </row>
    <row r="126" spans="1:46" ht="12.75" customHeight="1" x14ac:dyDescent="0.2">
      <c r="A126" s="309"/>
      <c r="B126" s="262"/>
      <c r="C126" s="262"/>
      <c r="D126" s="262"/>
      <c r="E126" s="263"/>
      <c r="F126" s="223" t="str">
        <f>'料金、単位一覧'!$A$31</f>
        <v>口腔機能向上加算(Ⅱ)</v>
      </c>
      <c r="G126" s="224"/>
      <c r="H126" s="224"/>
      <c r="I126" s="61" t="str">
        <f>VLOOKUP(F126,'料金、単位一覧'!$A$16:$AD$33,26,0)</f>
        <v>月1回</v>
      </c>
      <c r="J126" s="60">
        <f>VLOOKUP(F126,'料金、単位一覧'!$A$16:$N$33,9,0)</f>
        <v>160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8">
        <f t="shared" si="39"/>
        <v>0</v>
      </c>
      <c r="AQ126" s="12">
        <f t="shared" ref="AQ126:AQ127" si="48">IF(AP126&gt;1,1,AP126)*J126</f>
        <v>0</v>
      </c>
      <c r="AR126" s="229"/>
      <c r="AS126" s="229"/>
      <c r="AT126" s="232"/>
    </row>
    <row r="127" spans="1:46" ht="12.75" customHeight="1" x14ac:dyDescent="0.2">
      <c r="A127" s="310"/>
      <c r="B127" s="265"/>
      <c r="C127" s="265"/>
      <c r="D127" s="265"/>
      <c r="E127" s="266"/>
      <c r="F127" s="223" t="str">
        <f>'料金、単位一覧'!$A$32</f>
        <v>科学的介護推進体制加算</v>
      </c>
      <c r="G127" s="224"/>
      <c r="H127" s="224"/>
      <c r="I127" s="61" t="str">
        <f>VLOOKUP(F127,'料金、単位一覧'!$A$16:$AD$33,26,0)</f>
        <v>月1回</v>
      </c>
      <c r="J127" s="60">
        <f>VLOOKUP(F127,'料金、単位一覧'!$A$16:$N$33,9,0)</f>
        <v>40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8">
        <f t="shared" si="39"/>
        <v>0</v>
      </c>
      <c r="AQ127" s="12">
        <f t="shared" si="48"/>
        <v>0</v>
      </c>
      <c r="AR127" s="229"/>
      <c r="AS127" s="229"/>
      <c r="AT127" s="232"/>
    </row>
    <row r="128" spans="1:46" ht="12.75" customHeight="1" x14ac:dyDescent="0.2">
      <c r="A128" s="62" t="str">
        <f t="shared" ref="A128:A129" si="49">IF(B128&gt;0,"選択","－")</f>
        <v>－</v>
      </c>
      <c r="B128" s="167">
        <f>IFERROR(CHOOSE(A112,'料金、単位一覧'!$I$85,'料金、単位一覧'!$I$86),0)</f>
        <v>0</v>
      </c>
      <c r="C128" s="167"/>
      <c r="D128" s="167"/>
      <c r="E128" s="167"/>
      <c r="F128" s="267" t="str">
        <f>'料金、単位一覧'!$A$33</f>
        <v>認知症通所介護感染症災害3％加算</v>
      </c>
      <c r="G128" s="268"/>
      <c r="H128" s="268"/>
      <c r="I128" s="269"/>
      <c r="J128" s="60">
        <f>VLOOKUP(F128,'料金、単位一覧'!$A$16:$N$33,9,0)</f>
        <v>0.03</v>
      </c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8">
        <f t="shared" si="39"/>
        <v>0</v>
      </c>
      <c r="AQ128" s="12">
        <f t="shared" ref="AQ128" si="50">IF(AP128&gt;2,2,AP128)*J128</f>
        <v>0</v>
      </c>
      <c r="AR128" s="229"/>
      <c r="AS128" s="229"/>
      <c r="AT128" s="232"/>
    </row>
    <row r="129" spans="1:46" ht="12.75" customHeight="1" x14ac:dyDescent="0.2">
      <c r="A129" s="62" t="str">
        <f t="shared" si="49"/>
        <v>選択</v>
      </c>
      <c r="B129" s="167">
        <f>IFERROR(CHOOSE(A115,'料金、単位一覧'!$I$85,'料金、単位一覧'!$I$86),0)</f>
        <v>10531</v>
      </c>
      <c r="C129" s="167"/>
      <c r="D129" s="167"/>
      <c r="E129" s="167"/>
      <c r="F129" s="225" t="str">
        <f>'料金、単位一覧'!$A$36</f>
        <v>サービス提供体制強化加算(Ⅰ)</v>
      </c>
      <c r="G129" s="226"/>
      <c r="H129" s="226"/>
      <c r="I129" s="227"/>
      <c r="J129" s="60">
        <f>VLOOKUP(F129,'料金、単位一覧'!$A$36:$N$38,9,0)</f>
        <v>22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8">
        <f t="shared" si="39"/>
        <v>0</v>
      </c>
      <c r="AQ129" s="12">
        <f t="shared" ref="AQ129:AQ132" si="51">AP129*J129</f>
        <v>0</v>
      </c>
      <c r="AR129" s="229"/>
      <c r="AS129" s="229"/>
      <c r="AT129" s="232"/>
    </row>
    <row r="130" spans="1:46" ht="12.75" customHeight="1" x14ac:dyDescent="0.2">
      <c r="A130" s="255" t="str">
        <f t="shared" ref="A130" si="52">IF(A128=A129,"NG","OK")</f>
        <v>OK</v>
      </c>
      <c r="B130" s="167"/>
      <c r="C130" s="167"/>
      <c r="D130" s="167"/>
      <c r="E130" s="167"/>
      <c r="F130" s="225" t="str">
        <f>'料金、単位一覧'!$A$37</f>
        <v>サービス提供体制強化加算(Ⅱ)</v>
      </c>
      <c r="G130" s="226"/>
      <c r="H130" s="226"/>
      <c r="I130" s="227"/>
      <c r="J130" s="60">
        <f>VLOOKUP(F130,'料金、単位一覧'!$A$36:$N$38,9,0)</f>
        <v>18</v>
      </c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8">
        <f t="shared" si="39"/>
        <v>0</v>
      </c>
      <c r="AQ130" s="12">
        <f t="shared" si="51"/>
        <v>0</v>
      </c>
      <c r="AR130" s="229"/>
      <c r="AS130" s="229"/>
      <c r="AT130" s="232"/>
    </row>
    <row r="131" spans="1:46" ht="12.75" customHeight="1" x14ac:dyDescent="0.2">
      <c r="A131" s="80"/>
      <c r="B131" s="80"/>
      <c r="C131" s="80"/>
      <c r="D131" s="80"/>
      <c r="E131" s="80"/>
      <c r="F131" s="225" t="str">
        <f>'料金、単位一覧'!$A$38</f>
        <v>サービス提供体制強化加算(Ⅲ)</v>
      </c>
      <c r="G131" s="226"/>
      <c r="H131" s="226"/>
      <c r="I131" s="227"/>
      <c r="J131" s="60">
        <f>VLOOKUP(F131,'料金、単位一覧'!$A$36:$N$38,9,0)</f>
        <v>6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8">
        <f t="shared" si="39"/>
        <v>0</v>
      </c>
      <c r="AQ131" s="12">
        <f t="shared" si="51"/>
        <v>0</v>
      </c>
      <c r="AR131" s="229"/>
      <c r="AS131" s="229"/>
      <c r="AT131" s="232"/>
    </row>
    <row r="132" spans="1:46" ht="12.75" customHeight="1" x14ac:dyDescent="0.2">
      <c r="A132" s="80"/>
      <c r="B132" s="80"/>
      <c r="C132" s="80"/>
      <c r="D132" s="80"/>
      <c r="E132" s="80"/>
      <c r="F132" s="225" t="s">
        <v>113</v>
      </c>
      <c r="G132" s="226"/>
      <c r="H132" s="226"/>
      <c r="I132" s="227"/>
      <c r="J132" s="63">
        <f>'料金、単位一覧'!$I$41</f>
        <v>-47</v>
      </c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8">
        <f t="shared" si="39"/>
        <v>0</v>
      </c>
      <c r="AQ132" s="12">
        <f t="shared" si="51"/>
        <v>0</v>
      </c>
      <c r="AR132" s="230"/>
      <c r="AS132" s="230"/>
      <c r="AT132" s="233"/>
    </row>
    <row r="133" spans="1:46" ht="12.75" customHeight="1" x14ac:dyDescent="0.2">
      <c r="A133" s="84"/>
      <c r="B133" s="298" t="s">
        <v>114</v>
      </c>
      <c r="C133" s="298"/>
      <c r="D133" s="298"/>
      <c r="E133" s="298"/>
      <c r="F133" s="211" t="str">
        <f>'料金、単位一覧'!$A$67</f>
        <v>昼食代</v>
      </c>
      <c r="G133" s="212"/>
      <c r="H133" s="212"/>
      <c r="I133" s="212"/>
      <c r="J133" s="64">
        <f>VLOOKUP(F133,'料金、単位一覧'!$A$67:$N$81,9,0)</f>
        <v>550</v>
      </c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">
        <f t="shared" si="39"/>
        <v>0</v>
      </c>
      <c r="AQ133" s="65" t="s">
        <v>116</v>
      </c>
      <c r="AR133" s="66">
        <f t="shared" ref="AR133" si="53">AP133*J133</f>
        <v>0</v>
      </c>
      <c r="AS133" s="67"/>
      <c r="AT133" s="68">
        <f t="shared" ref="AT133:AT150" si="54">AR133</f>
        <v>0</v>
      </c>
    </row>
    <row r="134" spans="1:46" ht="12.75" customHeight="1" x14ac:dyDescent="0.2">
      <c r="A134" s="84"/>
      <c r="B134" s="298"/>
      <c r="C134" s="298"/>
      <c r="D134" s="298"/>
      <c r="E134" s="298"/>
      <c r="F134" s="211" t="str">
        <f>'料金、単位一覧'!$A$68</f>
        <v>おやつ代</v>
      </c>
      <c r="G134" s="212"/>
      <c r="H134" s="212"/>
      <c r="I134" s="212"/>
      <c r="J134" s="64">
        <f>VLOOKUP(F134,'料金、単位一覧'!$A$67:$N$81,9,0)</f>
        <v>100</v>
      </c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10">
        <f t="shared" si="39"/>
        <v>0</v>
      </c>
      <c r="AQ134" s="65" t="s">
        <v>116</v>
      </c>
      <c r="AR134" s="66">
        <f t="shared" ref="AR134" si="55">IFERROR(AP134*J134,"")</f>
        <v>0</v>
      </c>
      <c r="AS134" s="13"/>
      <c r="AT134" s="69">
        <f t="shared" si="54"/>
        <v>0</v>
      </c>
    </row>
    <row r="135" spans="1:46" ht="12.75" customHeight="1" x14ac:dyDescent="0.2">
      <c r="A135" s="84"/>
      <c r="B135" s="298"/>
      <c r="C135" s="298"/>
      <c r="D135" s="298"/>
      <c r="E135" s="298"/>
      <c r="F135" s="211" t="str">
        <f>'料金、単位一覧'!$A$69</f>
        <v>パット代</v>
      </c>
      <c r="G135" s="212"/>
      <c r="H135" s="212"/>
      <c r="I135" s="212"/>
      <c r="J135" s="64">
        <f>VLOOKUP(F135,'料金、単位一覧'!$A$67:$N$81,9,0)</f>
        <v>50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10">
        <f t="shared" si="39"/>
        <v>0</v>
      </c>
      <c r="AQ135" s="65" t="s">
        <v>116</v>
      </c>
      <c r="AR135" s="66">
        <f t="shared" ref="AR135:AR147" si="56">AP135*J135</f>
        <v>0</v>
      </c>
      <c r="AS135" s="13"/>
      <c r="AT135" s="69">
        <f t="shared" si="54"/>
        <v>0</v>
      </c>
    </row>
    <row r="136" spans="1:46" ht="12.75" customHeight="1" x14ac:dyDescent="0.2">
      <c r="A136" s="84"/>
      <c r="B136" s="298"/>
      <c r="C136" s="298"/>
      <c r="D136" s="298"/>
      <c r="E136" s="298"/>
      <c r="F136" s="211" t="str">
        <f>'料金、単位一覧'!$A$70</f>
        <v>リハビリパンツ代</v>
      </c>
      <c r="G136" s="212"/>
      <c r="H136" s="212"/>
      <c r="I136" s="212"/>
      <c r="J136" s="64">
        <f>VLOOKUP(F136,'料金、単位一覧'!$A$67:$N$81,9,0)</f>
        <v>100</v>
      </c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10">
        <f t="shared" si="39"/>
        <v>0</v>
      </c>
      <c r="AQ136" s="65" t="s">
        <v>116</v>
      </c>
      <c r="AR136" s="66">
        <f t="shared" si="56"/>
        <v>0</v>
      </c>
      <c r="AS136" s="13"/>
      <c r="AT136" s="69">
        <f t="shared" si="54"/>
        <v>0</v>
      </c>
    </row>
    <row r="137" spans="1:46" ht="12.75" customHeight="1" x14ac:dyDescent="0.2">
      <c r="A137" s="84"/>
      <c r="B137" s="298"/>
      <c r="C137" s="298"/>
      <c r="D137" s="298"/>
      <c r="E137" s="298"/>
      <c r="F137" s="211" t="str">
        <f>'料金、単位一覧'!$A$71</f>
        <v>おむつ代</v>
      </c>
      <c r="G137" s="212"/>
      <c r="H137" s="212"/>
      <c r="I137" s="212"/>
      <c r="J137" s="64">
        <f>VLOOKUP(F137,'料金、単位一覧'!$A$67:$N$81,9,0)</f>
        <v>150</v>
      </c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10">
        <f t="shared" si="39"/>
        <v>0</v>
      </c>
      <c r="AQ137" s="65" t="s">
        <v>116</v>
      </c>
      <c r="AR137" s="66">
        <f t="shared" si="56"/>
        <v>0</v>
      </c>
      <c r="AS137" s="13"/>
      <c r="AT137" s="69">
        <f t="shared" si="54"/>
        <v>0</v>
      </c>
    </row>
    <row r="138" spans="1:46" ht="12.75" customHeight="1" x14ac:dyDescent="0.2">
      <c r="A138" s="84"/>
      <c r="B138" s="298"/>
      <c r="C138" s="298"/>
      <c r="D138" s="298"/>
      <c r="E138" s="298"/>
      <c r="F138" s="211" t="str">
        <f>'料金、単位一覧'!$A$72</f>
        <v>お泊りサービス</v>
      </c>
      <c r="G138" s="212"/>
      <c r="H138" s="212"/>
      <c r="I138" s="212"/>
      <c r="J138" s="64">
        <f>VLOOKUP(F138,'料金、単位一覧'!$A$67:$N$81,9,0)</f>
        <v>2000</v>
      </c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10">
        <f t="shared" si="39"/>
        <v>0</v>
      </c>
      <c r="AQ138" s="65" t="s">
        <v>116</v>
      </c>
      <c r="AR138" s="66">
        <f t="shared" si="56"/>
        <v>0</v>
      </c>
      <c r="AS138" s="13"/>
      <c r="AT138" s="69">
        <f t="shared" si="54"/>
        <v>0</v>
      </c>
    </row>
    <row r="139" spans="1:46" ht="12.75" customHeight="1" x14ac:dyDescent="0.2">
      <c r="A139" s="84"/>
      <c r="B139" s="298"/>
      <c r="C139" s="298"/>
      <c r="D139" s="298"/>
      <c r="E139" s="298"/>
      <c r="F139" s="211" t="str">
        <f>'料金、単位一覧'!$A$73</f>
        <v>シーツ交換代</v>
      </c>
      <c r="G139" s="212"/>
      <c r="H139" s="212"/>
      <c r="I139" s="212"/>
      <c r="J139" s="64">
        <f>VLOOKUP(F139,'料金、単位一覧'!$A$67:$N$81,9,0)</f>
        <v>220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10">
        <f t="shared" si="39"/>
        <v>0</v>
      </c>
      <c r="AQ139" s="65" t="s">
        <v>116</v>
      </c>
      <c r="AR139" s="66">
        <f t="shared" si="56"/>
        <v>0</v>
      </c>
      <c r="AS139" s="13"/>
      <c r="AT139" s="69">
        <f t="shared" si="54"/>
        <v>0</v>
      </c>
    </row>
    <row r="140" spans="1:46" ht="12.75" customHeight="1" x14ac:dyDescent="0.2">
      <c r="A140" s="84"/>
      <c r="B140" s="298"/>
      <c r="C140" s="298"/>
      <c r="D140" s="298"/>
      <c r="E140" s="298"/>
      <c r="F140" s="211" t="str">
        <f>'料金、単位一覧'!$A$74</f>
        <v>夕食代</v>
      </c>
      <c r="G140" s="212"/>
      <c r="H140" s="212"/>
      <c r="I140" s="212"/>
      <c r="J140" s="64">
        <f>VLOOKUP(F140,'料金、単位一覧'!$A$67:$N$81,9,0)</f>
        <v>650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10">
        <f t="shared" si="39"/>
        <v>0</v>
      </c>
      <c r="AQ140" s="65" t="s">
        <v>116</v>
      </c>
      <c r="AR140" s="66">
        <f t="shared" si="56"/>
        <v>0</v>
      </c>
      <c r="AS140" s="13"/>
      <c r="AT140" s="69">
        <f t="shared" si="54"/>
        <v>0</v>
      </c>
    </row>
    <row r="141" spans="1:46" ht="12.75" customHeight="1" x14ac:dyDescent="0.2">
      <c r="A141" s="84"/>
      <c r="B141" s="298"/>
      <c r="C141" s="298"/>
      <c r="D141" s="298"/>
      <c r="E141" s="298"/>
      <c r="F141" s="211" t="str">
        <f>'料金、単位一覧'!$A$75</f>
        <v>朝食代</v>
      </c>
      <c r="G141" s="212"/>
      <c r="H141" s="212"/>
      <c r="I141" s="212"/>
      <c r="J141" s="64">
        <f>VLOOKUP(F141,'料金、単位一覧'!$A$67:$N$81,9,0)</f>
        <v>330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10">
        <f t="shared" si="39"/>
        <v>0</v>
      </c>
      <c r="AQ141" s="65" t="s">
        <v>116</v>
      </c>
      <c r="AR141" s="66">
        <f t="shared" si="56"/>
        <v>0</v>
      </c>
      <c r="AS141" s="13"/>
      <c r="AT141" s="69">
        <f t="shared" si="54"/>
        <v>0</v>
      </c>
    </row>
    <row r="142" spans="1:46" ht="12.75" customHeight="1" x14ac:dyDescent="0.2">
      <c r="A142" s="84"/>
      <c r="B142" s="298"/>
      <c r="C142" s="298"/>
      <c r="D142" s="298"/>
      <c r="E142" s="298"/>
      <c r="F142" s="211" t="str">
        <f>'料金、単位一覧'!$A$76</f>
        <v>時間外利用料</v>
      </c>
      <c r="G142" s="212"/>
      <c r="H142" s="212"/>
      <c r="I142" s="212"/>
      <c r="J142" s="64">
        <f>VLOOKUP(F142,'料金、単位一覧'!$A$67:$N$81,9,0)</f>
        <v>300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10">
        <f t="shared" si="39"/>
        <v>0</v>
      </c>
      <c r="AQ142" s="65" t="s">
        <v>116</v>
      </c>
      <c r="AR142" s="66">
        <f t="shared" si="56"/>
        <v>0</v>
      </c>
      <c r="AS142" s="13"/>
      <c r="AT142" s="69">
        <f t="shared" si="54"/>
        <v>0</v>
      </c>
    </row>
    <row r="143" spans="1:46" ht="12.75" customHeight="1" x14ac:dyDescent="0.2">
      <c r="A143" s="84"/>
      <c r="B143" s="298"/>
      <c r="C143" s="298"/>
      <c r="D143" s="298"/>
      <c r="E143" s="298"/>
      <c r="F143" s="211" t="str">
        <f>'料金、単位一覧'!$A$77</f>
        <v>洗濯代</v>
      </c>
      <c r="G143" s="212"/>
      <c r="H143" s="212"/>
      <c r="I143" s="212"/>
      <c r="J143" s="64">
        <f>VLOOKUP(F143,'料金、単位一覧'!$A$67:$N$81,9,0)</f>
        <v>150</v>
      </c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10">
        <f t="shared" si="39"/>
        <v>0</v>
      </c>
      <c r="AQ143" s="65" t="s">
        <v>116</v>
      </c>
      <c r="AR143" s="66">
        <f t="shared" si="56"/>
        <v>0</v>
      </c>
      <c r="AS143" s="13"/>
      <c r="AT143" s="69">
        <f t="shared" si="54"/>
        <v>0</v>
      </c>
    </row>
    <row r="144" spans="1:46" ht="12.75" customHeight="1" x14ac:dyDescent="0.2">
      <c r="A144" s="84"/>
      <c r="B144" s="298"/>
      <c r="C144" s="298"/>
      <c r="D144" s="298"/>
      <c r="E144" s="298"/>
      <c r="F144" s="211" t="str">
        <f>'料金、単位一覧'!$A$78</f>
        <v>通院サポート（最初の３時間）</v>
      </c>
      <c r="G144" s="212"/>
      <c r="H144" s="212"/>
      <c r="I144" s="212"/>
      <c r="J144" s="64">
        <f>VLOOKUP(F144,'料金、単位一覧'!$A$67:$N$81,9,0)</f>
        <v>3300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10">
        <f t="shared" si="39"/>
        <v>0</v>
      </c>
      <c r="AQ144" s="65" t="s">
        <v>116</v>
      </c>
      <c r="AR144" s="66">
        <f t="shared" si="56"/>
        <v>0</v>
      </c>
      <c r="AS144" s="13"/>
      <c r="AT144" s="69">
        <f t="shared" si="54"/>
        <v>0</v>
      </c>
    </row>
    <row r="145" spans="1:47" ht="12.75" customHeight="1" x14ac:dyDescent="0.2">
      <c r="A145" s="84"/>
      <c r="B145" s="298"/>
      <c r="C145" s="298"/>
      <c r="D145" s="298"/>
      <c r="E145" s="298"/>
      <c r="F145" s="211" t="str">
        <f>'料金、単位一覧'!$A$79</f>
        <v>通院サポート延長（１時間毎）</v>
      </c>
      <c r="G145" s="212"/>
      <c r="H145" s="212"/>
      <c r="I145" s="212"/>
      <c r="J145" s="64">
        <f>VLOOKUP(F145,'料金、単位一覧'!$A$67:$N$81,9,0)</f>
        <v>1100</v>
      </c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10">
        <f t="shared" si="39"/>
        <v>0</v>
      </c>
      <c r="AQ145" s="65" t="s">
        <v>116</v>
      </c>
      <c r="AR145" s="66">
        <f t="shared" si="56"/>
        <v>0</v>
      </c>
      <c r="AS145" s="13"/>
      <c r="AT145" s="69">
        <f t="shared" si="54"/>
        <v>0</v>
      </c>
    </row>
    <row r="146" spans="1:47" ht="12.75" customHeight="1" x14ac:dyDescent="0.2">
      <c r="A146" s="84"/>
      <c r="B146" s="298"/>
      <c r="C146" s="298"/>
      <c r="D146" s="298"/>
      <c r="E146" s="298"/>
      <c r="F146" s="211" t="str">
        <f>'料金、単位一覧'!$A$80</f>
        <v>保険外事業利用（要介護）</v>
      </c>
      <c r="G146" s="212"/>
      <c r="H146" s="212"/>
      <c r="I146" s="212"/>
      <c r="J146" s="64">
        <f>VLOOKUP(F146,'料金、単位一覧'!$A$67:$N$81,9,0)</f>
        <v>3000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10">
        <f t="shared" si="39"/>
        <v>0</v>
      </c>
      <c r="AQ146" s="65" t="s">
        <v>116</v>
      </c>
      <c r="AR146" s="66">
        <f t="shared" si="56"/>
        <v>0</v>
      </c>
      <c r="AS146" s="13"/>
      <c r="AT146" s="69">
        <f t="shared" si="54"/>
        <v>0</v>
      </c>
    </row>
    <row r="147" spans="1:47" ht="12.75" customHeight="1" x14ac:dyDescent="0.2">
      <c r="A147" s="84"/>
      <c r="B147" s="298"/>
      <c r="C147" s="298"/>
      <c r="D147" s="298"/>
      <c r="E147" s="298"/>
      <c r="F147" s="211" t="str">
        <f>'料金、単位一覧'!$A$81</f>
        <v>通所介護実費請求（要支援）</v>
      </c>
      <c r="G147" s="212"/>
      <c r="H147" s="212"/>
      <c r="I147" s="212"/>
      <c r="J147" s="70">
        <f>VLOOKUP(F147,'料金、単位一覧'!$A$67:$N$81,9,0)</f>
        <v>5000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10">
        <f t="shared" si="39"/>
        <v>0</v>
      </c>
      <c r="AQ147" s="65" t="s">
        <v>116</v>
      </c>
      <c r="AR147" s="66">
        <f t="shared" si="56"/>
        <v>0</v>
      </c>
      <c r="AS147" s="13"/>
      <c r="AT147" s="69">
        <f t="shared" si="54"/>
        <v>0</v>
      </c>
    </row>
    <row r="148" spans="1:47" ht="12.75" customHeight="1" x14ac:dyDescent="0.2">
      <c r="A148" s="84"/>
      <c r="B148" s="298" t="s">
        <v>117</v>
      </c>
      <c r="C148" s="298"/>
      <c r="D148" s="298"/>
      <c r="E148" s="298"/>
      <c r="F148" s="213"/>
      <c r="G148" s="214"/>
      <c r="H148" s="214"/>
      <c r="I148" s="215"/>
      <c r="J148" s="71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65" t="s">
        <v>116</v>
      </c>
      <c r="AQ148" s="65" t="s">
        <v>116</v>
      </c>
      <c r="AR148" s="66"/>
      <c r="AS148" s="13"/>
      <c r="AT148" s="69">
        <f t="shared" si="54"/>
        <v>0</v>
      </c>
    </row>
    <row r="149" spans="1:47" ht="12.75" customHeight="1" x14ac:dyDescent="0.2">
      <c r="A149" s="84"/>
      <c r="B149" s="298"/>
      <c r="C149" s="298"/>
      <c r="D149" s="298"/>
      <c r="E149" s="298"/>
      <c r="F149" s="213"/>
      <c r="G149" s="214"/>
      <c r="H149" s="214"/>
      <c r="I149" s="215"/>
      <c r="J149" s="71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65" t="s">
        <v>116</v>
      </c>
      <c r="AQ149" s="65" t="s">
        <v>116</v>
      </c>
      <c r="AR149" s="66"/>
      <c r="AS149" s="13"/>
      <c r="AT149" s="69">
        <f t="shared" si="54"/>
        <v>0</v>
      </c>
    </row>
    <row r="150" spans="1:47" ht="12.75" customHeight="1" thickBot="1" x14ac:dyDescent="0.25">
      <c r="A150" s="84"/>
      <c r="B150" s="299"/>
      <c r="C150" s="299"/>
      <c r="D150" s="299"/>
      <c r="E150" s="299"/>
      <c r="F150" s="216"/>
      <c r="G150" s="217"/>
      <c r="H150" s="217"/>
      <c r="I150" s="218"/>
      <c r="J150" s="72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73" t="s">
        <v>116</v>
      </c>
      <c r="AQ150" s="73" t="s">
        <v>116</v>
      </c>
      <c r="AR150" s="74"/>
      <c r="AS150" s="74"/>
      <c r="AT150" s="75">
        <f t="shared" si="54"/>
        <v>0</v>
      </c>
    </row>
    <row r="151" spans="1:47" ht="12.75" customHeight="1" thickBot="1" x14ac:dyDescent="0.25">
      <c r="A151" s="311" t="s">
        <v>7</v>
      </c>
      <c r="B151" s="312"/>
      <c r="C151" s="312"/>
      <c r="D151" s="312"/>
      <c r="E151" s="313"/>
      <c r="F151" s="219">
        <f t="shared" ref="F151" si="57">SUM(AT103:AT150)</f>
        <v>0</v>
      </c>
      <c r="G151" s="220"/>
      <c r="H151" s="220"/>
      <c r="I151" s="221"/>
      <c r="J151" s="76"/>
      <c r="K151" s="234" t="s">
        <v>12</v>
      </c>
      <c r="L151" s="235"/>
      <c r="M151" s="235"/>
      <c r="N151" s="235"/>
      <c r="O151" s="236"/>
      <c r="P151" s="237">
        <f t="shared" ref="P151" si="58">SUM(AT103:AT132)</f>
        <v>0</v>
      </c>
      <c r="Q151" s="220"/>
      <c r="R151" s="220"/>
      <c r="S151" s="220"/>
      <c r="T151" s="221"/>
      <c r="U151" s="238" t="s">
        <v>13</v>
      </c>
      <c r="V151" s="235"/>
      <c r="W151" s="235"/>
      <c r="X151" s="235"/>
      <c r="Y151" s="236"/>
      <c r="Z151" s="237">
        <f t="shared" ref="Z151" si="59">SUM(AT133:AT150)</f>
        <v>0</v>
      </c>
      <c r="AA151" s="220"/>
      <c r="AB151" s="220"/>
      <c r="AC151" s="220"/>
      <c r="AD151" s="221"/>
      <c r="AE151" s="238" t="s">
        <v>14</v>
      </c>
      <c r="AF151" s="235"/>
      <c r="AG151" s="235"/>
      <c r="AH151" s="235"/>
      <c r="AI151" s="236"/>
      <c r="AJ151" s="239">
        <f t="shared" ref="AJ151" si="60">SUM(AQ104:AQ110,AQ111:AQ132)</f>
        <v>0</v>
      </c>
      <c r="AK151" s="220"/>
      <c r="AL151" s="220"/>
      <c r="AM151" s="220"/>
      <c r="AN151" s="220"/>
      <c r="AO151" s="221"/>
      <c r="AP151" s="77"/>
      <c r="AQ151" s="78"/>
      <c r="AR151" s="78"/>
      <c r="AS151" s="78"/>
      <c r="AT151" s="79"/>
    </row>
    <row r="152" spans="1:47" ht="12.75" customHeight="1" x14ac:dyDescent="0.2">
      <c r="A152" s="240" t="s">
        <v>1</v>
      </c>
      <c r="B152" s="241"/>
      <c r="C152" s="241"/>
      <c r="D152" s="241"/>
      <c r="E152" s="242"/>
      <c r="F152" s="242" t="s">
        <v>4</v>
      </c>
      <c r="G152" s="243"/>
      <c r="H152" s="243"/>
      <c r="I152" s="243"/>
      <c r="J152" s="5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M152" s="243"/>
      <c r="AN152" s="243"/>
      <c r="AO152" s="243"/>
      <c r="AP152" s="244"/>
      <c r="AQ152" s="54">
        <f>IFERROR(ROUND(ROUND(VLOOKUP($O$2,'料金、単位一覧'!$A$47:$L$64,9,0)*SUM(AQ153:AQ181),0),"0"),0)</f>
        <v>0</v>
      </c>
      <c r="AR152" s="55">
        <f>TRUNC(TRUNC(SUM(AQ152,AQ153:AQ181)*'料金、単位一覧'!$P$4)-TRUNC(SUM(AQ153:AQ181)*'料金、単位一覧'!$P$4))</f>
        <v>0</v>
      </c>
      <c r="AS152" s="55">
        <f t="shared" ref="AS152" si="61">TRUNC(AR152*A170,0)</f>
        <v>0</v>
      </c>
      <c r="AT152" s="56">
        <f t="shared" ref="AT152:AT153" si="62">AR152-AS152</f>
        <v>0</v>
      </c>
      <c r="AU152" s="57">
        <f t="shared" ref="AU152" si="63">AR152</f>
        <v>0</v>
      </c>
    </row>
    <row r="153" spans="1:47" ht="12.75" customHeight="1" x14ac:dyDescent="0.2">
      <c r="A153" s="245" t="s">
        <v>119</v>
      </c>
      <c r="B153" s="246"/>
      <c r="C153" s="246"/>
      <c r="D153" s="246"/>
      <c r="E153" s="251" t="s">
        <v>8</v>
      </c>
      <c r="F153" s="254" t="s">
        <v>141</v>
      </c>
      <c r="G153" s="254"/>
      <c r="H153" s="254"/>
      <c r="I153" s="254"/>
      <c r="J153" s="5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">
        <f t="shared" ref="AP153:AP196" si="64">SUM(K153:AO153)</f>
        <v>0</v>
      </c>
      <c r="AQ153" s="59">
        <f>IFERROR(TRUNC(CHOOSE(A164,'料金、単位一覧'!$E$9,'料金、単位一覧'!$E$10,'料金、単位一覧'!$E$11,'料金、単位一覧'!$E$12,'料金、単位一覧'!$E$13)*AP153),0)</f>
        <v>0</v>
      </c>
      <c r="AR153" s="228">
        <f>TRUNC(SUM(AQ153:AQ181)*'料金、単位一覧'!$P$4)</f>
        <v>0</v>
      </c>
      <c r="AS153" s="228">
        <f t="shared" ref="AS153" si="65">TRUNC(AR153*A170,0)</f>
        <v>0</v>
      </c>
      <c r="AT153" s="231">
        <f t="shared" si="62"/>
        <v>0</v>
      </c>
      <c r="AU153" s="57"/>
    </row>
    <row r="154" spans="1:47" ht="12.75" customHeight="1" x14ac:dyDescent="0.2">
      <c r="A154" s="247"/>
      <c r="B154" s="248"/>
      <c r="C154" s="248"/>
      <c r="D154" s="248"/>
      <c r="E154" s="252"/>
      <c r="F154" s="222" t="s">
        <v>142</v>
      </c>
      <c r="G154" s="222"/>
      <c r="H154" s="222"/>
      <c r="I154" s="222"/>
      <c r="J154" s="27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8">
        <f t="shared" si="64"/>
        <v>0</v>
      </c>
      <c r="AQ154" s="11">
        <f>IFERROR(TRUNC(CHOOSE(A164,'料金、単位一覧'!$H$9,'料金、単位一覧'!$H$10,'料金、単位一覧'!$H$11,'料金、単位一覧'!$H$12,'料金、単位一覧'!$H$13)*AP154),0)</f>
        <v>0</v>
      </c>
      <c r="AR154" s="229"/>
      <c r="AS154" s="229"/>
      <c r="AT154" s="232"/>
    </row>
    <row r="155" spans="1:47" ht="12.75" customHeight="1" x14ac:dyDescent="0.2">
      <c r="A155" s="247"/>
      <c r="B155" s="248"/>
      <c r="C155" s="248"/>
      <c r="D155" s="248"/>
      <c r="E155" s="252"/>
      <c r="F155" s="222" t="s">
        <v>143</v>
      </c>
      <c r="G155" s="222"/>
      <c r="H155" s="222"/>
      <c r="I155" s="222"/>
      <c r="J155" s="27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8">
        <f t="shared" si="64"/>
        <v>0</v>
      </c>
      <c r="AQ155" s="11">
        <f>IFERROR(TRUNC(CHOOSE(A164,'料金、単位一覧'!$K$9,'料金、単位一覧'!$K$10,'料金、単位一覧'!$K$11,'料金、単位一覧'!$K$12,'料金、単位一覧'!$K$13)*AP155),0)</f>
        <v>0</v>
      </c>
      <c r="AR155" s="229"/>
      <c r="AS155" s="229"/>
      <c r="AT155" s="232"/>
    </row>
    <row r="156" spans="1:47" ht="12.75" customHeight="1" x14ac:dyDescent="0.2">
      <c r="A156" s="247"/>
      <c r="B156" s="248"/>
      <c r="C156" s="248"/>
      <c r="D156" s="248"/>
      <c r="E156" s="252"/>
      <c r="F156" s="222" t="s">
        <v>144</v>
      </c>
      <c r="G156" s="222"/>
      <c r="H156" s="222"/>
      <c r="I156" s="222"/>
      <c r="J156" s="27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8">
        <f t="shared" si="64"/>
        <v>0</v>
      </c>
      <c r="AQ156" s="11">
        <f>IFERROR(TRUNC(CHOOSE(A164,'料金、単位一覧'!$N$9,'料金、単位一覧'!$N$10,'料金、単位一覧'!$N$11,'料金、単位一覧'!$N$12,'料金、単位一覧'!$N$13)*AP156),0)</f>
        <v>0</v>
      </c>
      <c r="AR156" s="229"/>
      <c r="AS156" s="229"/>
      <c r="AT156" s="232"/>
    </row>
    <row r="157" spans="1:47" ht="12.75" customHeight="1" x14ac:dyDescent="0.2">
      <c r="A157" s="247"/>
      <c r="B157" s="248"/>
      <c r="C157" s="248"/>
      <c r="D157" s="248"/>
      <c r="E157" s="252"/>
      <c r="F157" s="222" t="s">
        <v>145</v>
      </c>
      <c r="G157" s="222"/>
      <c r="H157" s="222"/>
      <c r="I157" s="222"/>
      <c r="J157" s="27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8">
        <f t="shared" si="64"/>
        <v>0</v>
      </c>
      <c r="AQ157" s="11">
        <f>IFERROR(TRUNC(CHOOSE(A164,'料金、単位一覧'!$Q$9,'料金、単位一覧'!$Q$10,'料金、単位一覧'!$Q$11,'料金、単位一覧'!$Q$12,'料金、単位一覧'!$Q$13)*AP157),0)</f>
        <v>0</v>
      </c>
      <c r="AR157" s="229"/>
      <c r="AS157" s="229"/>
      <c r="AT157" s="232"/>
    </row>
    <row r="158" spans="1:47" ht="12.75" customHeight="1" x14ac:dyDescent="0.2">
      <c r="A158" s="247"/>
      <c r="B158" s="248"/>
      <c r="C158" s="248"/>
      <c r="D158" s="248"/>
      <c r="E158" s="252"/>
      <c r="F158" s="222" t="s">
        <v>146</v>
      </c>
      <c r="G158" s="222"/>
      <c r="H158" s="222"/>
      <c r="I158" s="222"/>
      <c r="J158" s="27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8">
        <f t="shared" si="64"/>
        <v>0</v>
      </c>
      <c r="AQ158" s="12">
        <f>IFERROR(TRUNC(CHOOSE(A164,'料金、単位一覧'!$T$9,'料金、単位一覧'!$T$10,'料金、単位一覧'!$T$11,'料金、単位一覧'!$T$12,'料金、単位一覧'!$T$13)*AP158),0)</f>
        <v>0</v>
      </c>
      <c r="AR158" s="229"/>
      <c r="AS158" s="229"/>
      <c r="AT158" s="232"/>
    </row>
    <row r="159" spans="1:47" ht="12.75" customHeight="1" x14ac:dyDescent="0.2">
      <c r="A159" s="247"/>
      <c r="B159" s="248"/>
      <c r="C159" s="248"/>
      <c r="D159" s="248"/>
      <c r="E159" s="252"/>
      <c r="F159" s="222" t="s">
        <v>147</v>
      </c>
      <c r="G159" s="222"/>
      <c r="H159" s="222"/>
      <c r="I159" s="222"/>
      <c r="J159" s="27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8">
        <f t="shared" si="64"/>
        <v>0</v>
      </c>
      <c r="AQ159" s="12">
        <f>IFERROR(TRUNC(CHOOSE(A164,'料金、単位一覧'!$W$9,'料金、単位一覧'!$W$10,'料金、単位一覧'!$W$11,'料金、単位一覧'!$W$12,'料金、単位一覧'!$W$13)*AP159),0)</f>
        <v>0</v>
      </c>
      <c r="AR159" s="229"/>
      <c r="AS159" s="229"/>
      <c r="AT159" s="232"/>
    </row>
    <row r="160" spans="1:47" ht="12.75" customHeight="1" x14ac:dyDescent="0.2">
      <c r="A160" s="247"/>
      <c r="B160" s="248"/>
      <c r="C160" s="248"/>
      <c r="D160" s="248"/>
      <c r="E160" s="252"/>
      <c r="F160" s="223" t="str">
        <f>'料金、単位一覧'!$A$16</f>
        <v>延長加算</v>
      </c>
      <c r="G160" s="224"/>
      <c r="H160" s="224"/>
      <c r="I160" s="61" t="str">
        <f>VLOOKUP(F160,'料金、単位一覧'!$A$16:$AD$33,26,0)</f>
        <v>1H</v>
      </c>
      <c r="J160" s="60">
        <f>VLOOKUP(F160,'料金、単位一覧'!$A$16:$N$33,9,0)</f>
        <v>50</v>
      </c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8">
        <f t="shared" si="64"/>
        <v>0</v>
      </c>
      <c r="AQ160" s="12">
        <f t="shared" ref="AQ160" si="66">(COUNTIF($K160:$AO160,"&gt;=5")*($J160*5))+(COUNTIF($K160:$AO160,"=4")*($J160*4))+(COUNTIF($K160:$AO160,"=3")*($J160*3))+(COUNTIF($K160:$AO160,"=2")*($J160*2))+(COUNTIF($K160:$AO160,"=1")*$J160)</f>
        <v>0</v>
      </c>
      <c r="AR160" s="229"/>
      <c r="AS160" s="229"/>
      <c r="AT160" s="232"/>
    </row>
    <row r="161" spans="1:46" ht="12.75" customHeight="1" x14ac:dyDescent="0.2">
      <c r="A161" s="247"/>
      <c r="B161" s="248"/>
      <c r="C161" s="248"/>
      <c r="D161" s="248"/>
      <c r="E161" s="252"/>
      <c r="F161" s="223" t="str">
        <f>'料金、単位一覧'!$A$17</f>
        <v>個別機能訓練加算(Ⅰ)</v>
      </c>
      <c r="G161" s="224"/>
      <c r="H161" s="224"/>
      <c r="I161" s="61">
        <f>VLOOKUP(F161,'料金、単位一覧'!$A$16:$AD$33,26,0)</f>
        <v>0</v>
      </c>
      <c r="J161" s="60">
        <f>VLOOKUP(F161,'料金、単位一覧'!$A$16:$N$33,9,0)</f>
        <v>27</v>
      </c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8">
        <f t="shared" si="64"/>
        <v>0</v>
      </c>
      <c r="AQ161" s="12">
        <f t="shared" ref="AQ161:AQ162" si="67">AP161*J161</f>
        <v>0</v>
      </c>
      <c r="AR161" s="229"/>
      <c r="AS161" s="229"/>
      <c r="AT161" s="232"/>
    </row>
    <row r="162" spans="1:46" ht="12.75" customHeight="1" x14ac:dyDescent="0.2">
      <c r="A162" s="249"/>
      <c r="B162" s="250"/>
      <c r="C162" s="250"/>
      <c r="D162" s="250"/>
      <c r="E162" s="253"/>
      <c r="F162" s="223" t="str">
        <f>'料金、単位一覧'!$A$18</f>
        <v>個別機能訓練加算(Ⅱ)</v>
      </c>
      <c r="G162" s="224"/>
      <c r="H162" s="224"/>
      <c r="I162" s="61">
        <f>VLOOKUP(F162,'料金、単位一覧'!$A$16:$AD$33,26,0)</f>
        <v>0</v>
      </c>
      <c r="J162" s="60">
        <f>VLOOKUP(F162,'料金、単位一覧'!$A$16:$N$33,9,0)</f>
        <v>20</v>
      </c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8">
        <f t="shared" si="64"/>
        <v>0</v>
      </c>
      <c r="AQ162" s="12">
        <f t="shared" si="67"/>
        <v>0</v>
      </c>
      <c r="AR162" s="229"/>
      <c r="AS162" s="229"/>
      <c r="AT162" s="232"/>
    </row>
    <row r="163" spans="1:46" ht="12.75" customHeight="1" x14ac:dyDescent="0.2">
      <c r="A163" s="256" t="s">
        <v>140</v>
      </c>
      <c r="B163" s="257"/>
      <c r="C163" s="257"/>
      <c r="D163" s="257"/>
      <c r="E163" s="257"/>
      <c r="F163" s="223" t="str">
        <f>'料金、単位一覧'!$A$19</f>
        <v>入浴加算（Ⅰ）</v>
      </c>
      <c r="G163" s="224"/>
      <c r="H163" s="224"/>
      <c r="I163" s="61" t="str">
        <f>VLOOKUP(F163,'料金、単位一覧'!$A$16:$AD$33,26,0)</f>
        <v>月1回</v>
      </c>
      <c r="J163" s="60">
        <f>VLOOKUP(F163,'料金、単位一覧'!$A$16:$N$33,9,0)</f>
        <v>40</v>
      </c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8">
        <f t="shared" si="64"/>
        <v>0</v>
      </c>
      <c r="AQ163" s="12">
        <f t="shared" ref="AQ163" si="68">IF(AP163&gt;1,1,AP163)*J163</f>
        <v>0</v>
      </c>
      <c r="AR163" s="229"/>
      <c r="AS163" s="229"/>
      <c r="AT163" s="232"/>
    </row>
    <row r="164" spans="1:46" ht="12.75" customHeight="1" x14ac:dyDescent="0.2">
      <c r="A164" s="258">
        <v>2</v>
      </c>
      <c r="B164" s="259"/>
      <c r="C164" s="259"/>
      <c r="D164" s="259"/>
      <c r="E164" s="259"/>
      <c r="F164" s="223" t="str">
        <f>'料金、単位一覧'!$A$20</f>
        <v>入浴加算（Ⅱ）</v>
      </c>
      <c r="G164" s="224"/>
      <c r="H164" s="224"/>
      <c r="I164" s="61">
        <f>VLOOKUP(F164,'料金、単位一覧'!$A$16:$AD$33,26,0)</f>
        <v>0</v>
      </c>
      <c r="J164" s="60">
        <f>VLOOKUP(F164,'料金、単位一覧'!$A$16:$N$33,9,0)</f>
        <v>55</v>
      </c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8">
        <f t="shared" si="64"/>
        <v>0</v>
      </c>
      <c r="AQ164" s="12">
        <f t="shared" ref="AQ164:AQ168" si="69">AP164*J164</f>
        <v>0</v>
      </c>
      <c r="AR164" s="229"/>
      <c r="AS164" s="229"/>
      <c r="AT164" s="232"/>
    </row>
    <row r="165" spans="1:46" ht="12.75" customHeight="1" x14ac:dyDescent="0.2">
      <c r="A165" s="258"/>
      <c r="B165" s="259"/>
      <c r="C165" s="259"/>
      <c r="D165" s="259"/>
      <c r="E165" s="259"/>
      <c r="F165" s="223" t="str">
        <f>'料金、単位一覧'!$A$21</f>
        <v>若年性認知利用者受入加算</v>
      </c>
      <c r="G165" s="224"/>
      <c r="H165" s="224"/>
      <c r="I165" s="61">
        <f>VLOOKUP(F165,'料金、単位一覧'!$A$16:$AD$33,26,0)</f>
        <v>0</v>
      </c>
      <c r="J165" s="60">
        <f>VLOOKUP(F165,'料金、単位一覧'!$A$16:$N$33,9,0)</f>
        <v>60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8">
        <f t="shared" si="64"/>
        <v>0</v>
      </c>
      <c r="AQ165" s="12">
        <f t="shared" si="69"/>
        <v>0</v>
      </c>
      <c r="AR165" s="229"/>
      <c r="AS165" s="229"/>
      <c r="AT165" s="232"/>
    </row>
    <row r="166" spans="1:46" ht="12.75" customHeight="1" x14ac:dyDescent="0.2">
      <c r="A166" s="290" t="s">
        <v>9</v>
      </c>
      <c r="B166" s="291"/>
      <c r="C166" s="291"/>
      <c r="D166" s="291"/>
      <c r="E166" s="291"/>
      <c r="F166" s="223" t="str">
        <f>'料金、単位一覧'!$A$22</f>
        <v>生活機能向上連携加算(Ⅰ)</v>
      </c>
      <c r="G166" s="224"/>
      <c r="H166" s="224"/>
      <c r="I166" s="61">
        <f>VLOOKUP(F166,'料金、単位一覧'!$A$16:$AD$33,26,0)</f>
        <v>0</v>
      </c>
      <c r="J166" s="60">
        <f>VLOOKUP(F166,'料金、単位一覧'!$A$16:$N$33,9,0)</f>
        <v>100</v>
      </c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8">
        <f t="shared" si="64"/>
        <v>0</v>
      </c>
      <c r="AQ166" s="12">
        <f t="shared" si="69"/>
        <v>0</v>
      </c>
      <c r="AR166" s="229"/>
      <c r="AS166" s="229"/>
      <c r="AT166" s="232"/>
    </row>
    <row r="167" spans="1:46" ht="12.75" customHeight="1" x14ac:dyDescent="0.2">
      <c r="A167" s="288">
        <f t="shared" ref="A167" si="70">IF(A179="NG","↑介護度を選択",VLOOKUP("選択",A177:E178,2,0))</f>
        <v>10531</v>
      </c>
      <c r="B167" s="289"/>
      <c r="C167" s="289"/>
      <c r="D167" s="289"/>
      <c r="E167" s="289"/>
      <c r="F167" s="223" t="str">
        <f>'料金、単位一覧'!$A$23</f>
        <v>生活機能向上連携加算(Ⅱ)</v>
      </c>
      <c r="G167" s="224"/>
      <c r="H167" s="224"/>
      <c r="I167" s="61">
        <f>VLOOKUP(F167,'料金、単位一覧'!$A$16:$AD$33,26,0)</f>
        <v>0</v>
      </c>
      <c r="J167" s="60">
        <f>VLOOKUP(F167,'料金、単位一覧'!$A$16:$N$33,9,0)</f>
        <v>200</v>
      </c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8">
        <f t="shared" si="64"/>
        <v>0</v>
      </c>
      <c r="AQ167" s="12">
        <f t="shared" si="69"/>
        <v>0</v>
      </c>
      <c r="AR167" s="229"/>
      <c r="AS167" s="229"/>
      <c r="AT167" s="232"/>
    </row>
    <row r="168" spans="1:46" ht="12.75" customHeight="1" x14ac:dyDescent="0.2">
      <c r="A168" s="288"/>
      <c r="B168" s="289"/>
      <c r="C168" s="289"/>
      <c r="D168" s="289"/>
      <c r="E168" s="289"/>
      <c r="F168" s="223" t="str">
        <f>'料金、単位一覧'!$A$24</f>
        <v>ADL維持等加算(Ⅰ)</v>
      </c>
      <c r="G168" s="224"/>
      <c r="H168" s="224"/>
      <c r="I168" s="61">
        <f>VLOOKUP(F168,'料金、単位一覧'!$A$16:$AD$33,26,0)</f>
        <v>0</v>
      </c>
      <c r="J168" s="60">
        <f>VLOOKUP(F168,'料金、単位一覧'!$A$16:$N$33,9,0)</f>
        <v>30</v>
      </c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8">
        <f t="shared" si="64"/>
        <v>0</v>
      </c>
      <c r="AQ168" s="12">
        <f t="shared" si="69"/>
        <v>0</v>
      </c>
      <c r="AR168" s="229"/>
      <c r="AS168" s="229"/>
      <c r="AT168" s="232"/>
    </row>
    <row r="169" spans="1:46" ht="12.75" customHeight="1" x14ac:dyDescent="0.2">
      <c r="A169" s="256" t="s">
        <v>10</v>
      </c>
      <c r="B169" s="257"/>
      <c r="C169" s="257"/>
      <c r="D169" s="257"/>
      <c r="E169" s="257"/>
      <c r="F169" s="223" t="str">
        <f>'料金、単位一覧'!$A$25</f>
        <v>ADL維持等加算(Ⅱ)</v>
      </c>
      <c r="G169" s="224"/>
      <c r="H169" s="224"/>
      <c r="I169" s="61" t="str">
        <f>VLOOKUP(F169,'料金、単位一覧'!$A$16:$AD$33,26,0)</f>
        <v>月1回</v>
      </c>
      <c r="J169" s="60">
        <f>VLOOKUP(F169,'料金、単位一覧'!$A$16:$N$33,9,0)</f>
        <v>60</v>
      </c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8">
        <f t="shared" si="64"/>
        <v>0</v>
      </c>
      <c r="AQ169" s="12">
        <f t="shared" ref="AQ169:AQ173" si="71">IF(AP169&gt;1,1,AP169)*J169</f>
        <v>0</v>
      </c>
      <c r="AR169" s="229"/>
      <c r="AS169" s="229"/>
      <c r="AT169" s="232"/>
    </row>
    <row r="170" spans="1:46" ht="12.75" customHeight="1" x14ac:dyDescent="0.2">
      <c r="A170" s="292">
        <v>0.9</v>
      </c>
      <c r="B170" s="293"/>
      <c r="C170" s="293"/>
      <c r="D170" s="293"/>
      <c r="E170" s="294"/>
      <c r="F170" s="223" t="str">
        <f>'料金、単位一覧'!$A$26</f>
        <v>栄養アセスメント加算</v>
      </c>
      <c r="G170" s="224"/>
      <c r="H170" s="224"/>
      <c r="I170" s="61" t="str">
        <f>VLOOKUP(F170,'料金、単位一覧'!$A$16:$AD$33,26,0)</f>
        <v>月1回</v>
      </c>
      <c r="J170" s="60">
        <f>VLOOKUP(F170,'料金、単位一覧'!$A$16:$N$33,9,0)</f>
        <v>50</v>
      </c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8">
        <f t="shared" si="64"/>
        <v>0</v>
      </c>
      <c r="AQ170" s="12">
        <f t="shared" si="71"/>
        <v>0</v>
      </c>
      <c r="AR170" s="229"/>
      <c r="AS170" s="229"/>
      <c r="AT170" s="232"/>
    </row>
    <row r="171" spans="1:46" ht="12.75" customHeight="1" x14ac:dyDescent="0.2">
      <c r="A171" s="295"/>
      <c r="B171" s="296"/>
      <c r="C171" s="296"/>
      <c r="D171" s="296"/>
      <c r="E171" s="297"/>
      <c r="F171" s="223" t="str">
        <f>'料金、単位一覧'!$A$27</f>
        <v>栄養改善加算</v>
      </c>
      <c r="G171" s="224"/>
      <c r="H171" s="224"/>
      <c r="I171" s="61" t="str">
        <f>VLOOKUP(F171,'料金、単位一覧'!$A$16:$AD$33,26,0)</f>
        <v>月1回</v>
      </c>
      <c r="J171" s="60">
        <f>VLOOKUP(F171,'料金、単位一覧'!$A$16:$N$33,9,0)</f>
        <v>200</v>
      </c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8">
        <f t="shared" si="64"/>
        <v>0</v>
      </c>
      <c r="AQ171" s="12">
        <f t="shared" si="71"/>
        <v>0</v>
      </c>
      <c r="AR171" s="229"/>
      <c r="AS171" s="229"/>
      <c r="AT171" s="232"/>
    </row>
    <row r="172" spans="1:46" ht="12.75" customHeight="1" x14ac:dyDescent="0.2">
      <c r="A172" s="256" t="s">
        <v>11</v>
      </c>
      <c r="B172" s="257"/>
      <c r="C172" s="257"/>
      <c r="D172" s="257"/>
      <c r="E172" s="260"/>
      <c r="F172" s="223" t="str">
        <f>'料金、単位一覧'!$A$28</f>
        <v>口腔・栄養スクリーニング加算(Ⅰ)</v>
      </c>
      <c r="G172" s="224"/>
      <c r="H172" s="224"/>
      <c r="I172" s="61" t="str">
        <f>VLOOKUP(F172,'料金、単位一覧'!$A$16:$AD$33,26,0)</f>
        <v>月1回</v>
      </c>
      <c r="J172" s="60">
        <f>VLOOKUP(F172,'料金、単位一覧'!$A$16:$N$33,9,0)</f>
        <v>20</v>
      </c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8">
        <f t="shared" si="64"/>
        <v>0</v>
      </c>
      <c r="AQ172" s="12">
        <f t="shared" si="71"/>
        <v>0</v>
      </c>
      <c r="AR172" s="229"/>
      <c r="AS172" s="229"/>
      <c r="AT172" s="232"/>
    </row>
    <row r="173" spans="1:46" ht="12.75" customHeight="1" x14ac:dyDescent="0.2">
      <c r="A173" s="261"/>
      <c r="B173" s="262"/>
      <c r="C173" s="262"/>
      <c r="D173" s="262"/>
      <c r="E173" s="263"/>
      <c r="F173" s="223" t="str">
        <f>'料金、単位一覧'!$A$29</f>
        <v>口腔・栄養スクリーニング加算(Ⅱ)</v>
      </c>
      <c r="G173" s="224"/>
      <c r="H173" s="224"/>
      <c r="I173" s="61" t="str">
        <f>VLOOKUP(F173,'料金、単位一覧'!$A$16:$AD$33,26,0)</f>
        <v>月1回</v>
      </c>
      <c r="J173" s="60">
        <f>VLOOKUP(F173,'料金、単位一覧'!$A$16:$N$33,9,0)</f>
        <v>5</v>
      </c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8">
        <f t="shared" si="64"/>
        <v>0</v>
      </c>
      <c r="AQ173" s="12">
        <f t="shared" si="71"/>
        <v>0</v>
      </c>
      <c r="AR173" s="229"/>
      <c r="AS173" s="229"/>
      <c r="AT173" s="232"/>
    </row>
    <row r="174" spans="1:46" ht="12.75" customHeight="1" x14ac:dyDescent="0.2">
      <c r="A174" s="264"/>
      <c r="B174" s="265"/>
      <c r="C174" s="265"/>
      <c r="D174" s="265"/>
      <c r="E174" s="266"/>
      <c r="F174" s="223" t="str">
        <f>'料金、単位一覧'!$A$30</f>
        <v>口腔機能向上加算(Ⅰ)</v>
      </c>
      <c r="G174" s="224"/>
      <c r="H174" s="224"/>
      <c r="I174" s="61" t="str">
        <f>VLOOKUP(F174,'料金、単位一覧'!$A$16:$AD$33,26,0)</f>
        <v>月2回</v>
      </c>
      <c r="J174" s="60">
        <f>VLOOKUP(F174,'料金、単位一覧'!$A$16:$N$33,9,0)</f>
        <v>150</v>
      </c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8">
        <f t="shared" si="64"/>
        <v>0</v>
      </c>
      <c r="AQ174" s="12">
        <f t="shared" ref="AQ174" si="72">IF(AP174&gt;2,2,AP174)*J174</f>
        <v>0</v>
      </c>
      <c r="AR174" s="229"/>
      <c r="AS174" s="229"/>
      <c r="AT174" s="232"/>
    </row>
    <row r="175" spans="1:46" ht="12.75" customHeight="1" x14ac:dyDescent="0.2">
      <c r="A175" s="309"/>
      <c r="B175" s="262"/>
      <c r="C175" s="262"/>
      <c r="D175" s="262"/>
      <c r="E175" s="263"/>
      <c r="F175" s="223" t="str">
        <f>'料金、単位一覧'!$A$31</f>
        <v>口腔機能向上加算(Ⅱ)</v>
      </c>
      <c r="G175" s="224"/>
      <c r="H175" s="224"/>
      <c r="I175" s="61" t="str">
        <f>VLOOKUP(F175,'料金、単位一覧'!$A$16:$AD$33,26,0)</f>
        <v>月1回</v>
      </c>
      <c r="J175" s="60">
        <f>VLOOKUP(F175,'料金、単位一覧'!$A$16:$N$33,9,0)</f>
        <v>160</v>
      </c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8">
        <f t="shared" si="64"/>
        <v>0</v>
      </c>
      <c r="AQ175" s="12">
        <f t="shared" ref="AQ175:AQ176" si="73">IF(AP175&gt;1,1,AP175)*J175</f>
        <v>0</v>
      </c>
      <c r="AR175" s="229"/>
      <c r="AS175" s="229"/>
      <c r="AT175" s="232"/>
    </row>
    <row r="176" spans="1:46" ht="12.75" customHeight="1" x14ac:dyDescent="0.2">
      <c r="A176" s="310"/>
      <c r="B176" s="265"/>
      <c r="C176" s="265"/>
      <c r="D176" s="265"/>
      <c r="E176" s="266"/>
      <c r="F176" s="223" t="str">
        <f>'料金、単位一覧'!$A$32</f>
        <v>科学的介護推進体制加算</v>
      </c>
      <c r="G176" s="224"/>
      <c r="H176" s="224"/>
      <c r="I176" s="61" t="str">
        <f>VLOOKUP(F176,'料金、単位一覧'!$A$16:$AD$33,26,0)</f>
        <v>月1回</v>
      </c>
      <c r="J176" s="60">
        <f>VLOOKUP(F176,'料金、単位一覧'!$A$16:$N$33,9,0)</f>
        <v>40</v>
      </c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8">
        <f t="shared" si="64"/>
        <v>0</v>
      </c>
      <c r="AQ176" s="12">
        <f t="shared" si="73"/>
        <v>0</v>
      </c>
      <c r="AR176" s="229"/>
      <c r="AS176" s="229"/>
      <c r="AT176" s="232"/>
    </row>
    <row r="177" spans="1:46" ht="12.75" customHeight="1" x14ac:dyDescent="0.2">
      <c r="A177" s="62" t="str">
        <f t="shared" ref="A177:A178" si="74">IF(B177&gt;0,"選択","－")</f>
        <v>－</v>
      </c>
      <c r="B177" s="167">
        <f>IFERROR(CHOOSE(A161,'料金、単位一覧'!$I$85,'料金、単位一覧'!$I$86),0)</f>
        <v>0</v>
      </c>
      <c r="C177" s="167"/>
      <c r="D177" s="167"/>
      <c r="E177" s="167"/>
      <c r="F177" s="267" t="str">
        <f>'料金、単位一覧'!$A$33</f>
        <v>認知症通所介護感染症災害3％加算</v>
      </c>
      <c r="G177" s="268"/>
      <c r="H177" s="268"/>
      <c r="I177" s="269"/>
      <c r="J177" s="60">
        <f>VLOOKUP(F177,'料金、単位一覧'!$A$16:$N$33,9,0)</f>
        <v>0.03</v>
      </c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8">
        <f t="shared" si="64"/>
        <v>0</v>
      </c>
      <c r="AQ177" s="12">
        <f t="shared" ref="AQ177" si="75">IF(AP177&gt;2,2,AP177)*J177</f>
        <v>0</v>
      </c>
      <c r="AR177" s="229"/>
      <c r="AS177" s="229"/>
      <c r="AT177" s="232"/>
    </row>
    <row r="178" spans="1:46" ht="12.75" customHeight="1" x14ac:dyDescent="0.2">
      <c r="A178" s="62" t="str">
        <f t="shared" si="74"/>
        <v>選択</v>
      </c>
      <c r="B178" s="167">
        <f>IFERROR(CHOOSE(A164,'料金、単位一覧'!$I$85,'料金、単位一覧'!$I$86),0)</f>
        <v>10531</v>
      </c>
      <c r="C178" s="167"/>
      <c r="D178" s="167"/>
      <c r="E178" s="167"/>
      <c r="F178" s="225" t="str">
        <f>'料金、単位一覧'!$A$36</f>
        <v>サービス提供体制強化加算(Ⅰ)</v>
      </c>
      <c r="G178" s="226"/>
      <c r="H178" s="226"/>
      <c r="I178" s="227"/>
      <c r="J178" s="60">
        <f>VLOOKUP(F178,'料金、単位一覧'!$A$36:$N$38,9,0)</f>
        <v>22</v>
      </c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8">
        <f t="shared" si="64"/>
        <v>0</v>
      </c>
      <c r="AQ178" s="12">
        <f t="shared" ref="AQ178:AQ181" si="76">AP178*J178</f>
        <v>0</v>
      </c>
      <c r="AR178" s="229"/>
      <c r="AS178" s="229"/>
      <c r="AT178" s="232"/>
    </row>
    <row r="179" spans="1:46" ht="12.75" customHeight="1" x14ac:dyDescent="0.2">
      <c r="A179" s="255" t="str">
        <f t="shared" ref="A179" si="77">IF(A177=A178,"NG","OK")</f>
        <v>OK</v>
      </c>
      <c r="B179" s="167"/>
      <c r="C179" s="167"/>
      <c r="D179" s="167"/>
      <c r="E179" s="167"/>
      <c r="F179" s="225" t="str">
        <f>'料金、単位一覧'!$A$37</f>
        <v>サービス提供体制強化加算(Ⅱ)</v>
      </c>
      <c r="G179" s="226"/>
      <c r="H179" s="226"/>
      <c r="I179" s="227"/>
      <c r="J179" s="60">
        <f>VLOOKUP(F179,'料金、単位一覧'!$A$36:$N$38,9,0)</f>
        <v>18</v>
      </c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8">
        <f t="shared" si="64"/>
        <v>0</v>
      </c>
      <c r="AQ179" s="12">
        <f t="shared" si="76"/>
        <v>0</v>
      </c>
      <c r="AR179" s="229"/>
      <c r="AS179" s="229"/>
      <c r="AT179" s="232"/>
    </row>
    <row r="180" spans="1:46" ht="12.75" customHeight="1" x14ac:dyDescent="0.2">
      <c r="A180" s="80"/>
      <c r="B180" s="80"/>
      <c r="C180" s="80"/>
      <c r="D180" s="80"/>
      <c r="E180" s="80"/>
      <c r="F180" s="225" t="str">
        <f>'料金、単位一覧'!$A$38</f>
        <v>サービス提供体制強化加算(Ⅲ)</v>
      </c>
      <c r="G180" s="226"/>
      <c r="H180" s="226"/>
      <c r="I180" s="227"/>
      <c r="J180" s="60">
        <f>VLOOKUP(F180,'料金、単位一覧'!$A$36:$N$38,9,0)</f>
        <v>6</v>
      </c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8">
        <f t="shared" si="64"/>
        <v>0</v>
      </c>
      <c r="AQ180" s="12">
        <f t="shared" si="76"/>
        <v>0</v>
      </c>
      <c r="AR180" s="229"/>
      <c r="AS180" s="229"/>
      <c r="AT180" s="232"/>
    </row>
    <row r="181" spans="1:46" ht="12.75" customHeight="1" x14ac:dyDescent="0.2">
      <c r="A181" s="80"/>
      <c r="B181" s="80"/>
      <c r="C181" s="80"/>
      <c r="D181" s="80"/>
      <c r="E181" s="80"/>
      <c r="F181" s="225" t="s">
        <v>113</v>
      </c>
      <c r="G181" s="226"/>
      <c r="H181" s="226"/>
      <c r="I181" s="227"/>
      <c r="J181" s="63">
        <f>'料金、単位一覧'!$I$41</f>
        <v>-47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8">
        <f t="shared" si="64"/>
        <v>0</v>
      </c>
      <c r="AQ181" s="12">
        <f t="shared" si="76"/>
        <v>0</v>
      </c>
      <c r="AR181" s="230"/>
      <c r="AS181" s="230"/>
      <c r="AT181" s="233"/>
    </row>
    <row r="182" spans="1:46" ht="12.75" customHeight="1" x14ac:dyDescent="0.2">
      <c r="A182" s="84"/>
      <c r="B182" s="298" t="s">
        <v>114</v>
      </c>
      <c r="C182" s="298"/>
      <c r="D182" s="298"/>
      <c r="E182" s="298"/>
      <c r="F182" s="211" t="str">
        <f>'料金、単位一覧'!$A$67</f>
        <v>昼食代</v>
      </c>
      <c r="G182" s="212"/>
      <c r="H182" s="212"/>
      <c r="I182" s="212"/>
      <c r="J182" s="64">
        <f>VLOOKUP(F182,'料金、単位一覧'!$A$67:$N$81,9,0)</f>
        <v>550</v>
      </c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">
        <f t="shared" si="64"/>
        <v>0</v>
      </c>
      <c r="AQ182" s="65" t="s">
        <v>116</v>
      </c>
      <c r="AR182" s="66">
        <f t="shared" ref="AR182" si="78">AP182*J182</f>
        <v>0</v>
      </c>
      <c r="AS182" s="67"/>
      <c r="AT182" s="68">
        <f t="shared" ref="AT182:AT199" si="79">AR182</f>
        <v>0</v>
      </c>
    </row>
    <row r="183" spans="1:46" ht="12.75" customHeight="1" x14ac:dyDescent="0.2">
      <c r="A183" s="84"/>
      <c r="B183" s="298"/>
      <c r="C183" s="298"/>
      <c r="D183" s="298"/>
      <c r="E183" s="298"/>
      <c r="F183" s="211" t="str">
        <f>'料金、単位一覧'!$A$68</f>
        <v>おやつ代</v>
      </c>
      <c r="G183" s="212"/>
      <c r="H183" s="212"/>
      <c r="I183" s="212"/>
      <c r="J183" s="64">
        <f>VLOOKUP(F183,'料金、単位一覧'!$A$67:$N$81,9,0)</f>
        <v>100</v>
      </c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10">
        <f t="shared" si="64"/>
        <v>0</v>
      </c>
      <c r="AQ183" s="65" t="s">
        <v>116</v>
      </c>
      <c r="AR183" s="66">
        <f t="shared" ref="AR183" si="80">IFERROR(AP183*J183,"")</f>
        <v>0</v>
      </c>
      <c r="AS183" s="13"/>
      <c r="AT183" s="69">
        <f t="shared" si="79"/>
        <v>0</v>
      </c>
    </row>
    <row r="184" spans="1:46" ht="12.75" customHeight="1" x14ac:dyDescent="0.2">
      <c r="A184" s="84"/>
      <c r="B184" s="298"/>
      <c r="C184" s="298"/>
      <c r="D184" s="298"/>
      <c r="E184" s="298"/>
      <c r="F184" s="211" t="str">
        <f>'料金、単位一覧'!$A$69</f>
        <v>パット代</v>
      </c>
      <c r="G184" s="212"/>
      <c r="H184" s="212"/>
      <c r="I184" s="212"/>
      <c r="J184" s="64">
        <f>VLOOKUP(F184,'料金、単位一覧'!$A$67:$N$81,9,0)</f>
        <v>50</v>
      </c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10">
        <f t="shared" si="64"/>
        <v>0</v>
      </c>
      <c r="AQ184" s="65" t="s">
        <v>116</v>
      </c>
      <c r="AR184" s="66">
        <f t="shared" ref="AR184:AR196" si="81">AP184*J184</f>
        <v>0</v>
      </c>
      <c r="AS184" s="13"/>
      <c r="AT184" s="69">
        <f t="shared" si="79"/>
        <v>0</v>
      </c>
    </row>
    <row r="185" spans="1:46" ht="12.75" customHeight="1" x14ac:dyDescent="0.2">
      <c r="A185" s="84"/>
      <c r="B185" s="298"/>
      <c r="C185" s="298"/>
      <c r="D185" s="298"/>
      <c r="E185" s="298"/>
      <c r="F185" s="211" t="str">
        <f>'料金、単位一覧'!$A$70</f>
        <v>リハビリパンツ代</v>
      </c>
      <c r="G185" s="212"/>
      <c r="H185" s="212"/>
      <c r="I185" s="212"/>
      <c r="J185" s="64">
        <f>VLOOKUP(F185,'料金、単位一覧'!$A$67:$N$81,9,0)</f>
        <v>100</v>
      </c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10">
        <f t="shared" si="64"/>
        <v>0</v>
      </c>
      <c r="AQ185" s="65" t="s">
        <v>116</v>
      </c>
      <c r="AR185" s="66">
        <f t="shared" si="81"/>
        <v>0</v>
      </c>
      <c r="AS185" s="13"/>
      <c r="AT185" s="69">
        <f t="shared" si="79"/>
        <v>0</v>
      </c>
    </row>
    <row r="186" spans="1:46" ht="12.75" customHeight="1" x14ac:dyDescent="0.2">
      <c r="A186" s="84"/>
      <c r="B186" s="298"/>
      <c r="C186" s="298"/>
      <c r="D186" s="298"/>
      <c r="E186" s="298"/>
      <c r="F186" s="211" t="str">
        <f>'料金、単位一覧'!$A$71</f>
        <v>おむつ代</v>
      </c>
      <c r="G186" s="212"/>
      <c r="H186" s="212"/>
      <c r="I186" s="212"/>
      <c r="J186" s="64">
        <f>VLOOKUP(F186,'料金、単位一覧'!$A$67:$N$81,9,0)</f>
        <v>150</v>
      </c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10">
        <f t="shared" si="64"/>
        <v>0</v>
      </c>
      <c r="AQ186" s="65" t="s">
        <v>116</v>
      </c>
      <c r="AR186" s="66">
        <f t="shared" si="81"/>
        <v>0</v>
      </c>
      <c r="AS186" s="13"/>
      <c r="AT186" s="69">
        <f t="shared" si="79"/>
        <v>0</v>
      </c>
    </row>
    <row r="187" spans="1:46" ht="12.75" customHeight="1" x14ac:dyDescent="0.2">
      <c r="A187" s="84"/>
      <c r="B187" s="298"/>
      <c r="C187" s="298"/>
      <c r="D187" s="298"/>
      <c r="E187" s="298"/>
      <c r="F187" s="211" t="str">
        <f>'料金、単位一覧'!$A$72</f>
        <v>お泊りサービス</v>
      </c>
      <c r="G187" s="212"/>
      <c r="H187" s="212"/>
      <c r="I187" s="212"/>
      <c r="J187" s="64">
        <f>VLOOKUP(F187,'料金、単位一覧'!$A$67:$N$81,9,0)</f>
        <v>2000</v>
      </c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10">
        <f t="shared" si="64"/>
        <v>0</v>
      </c>
      <c r="AQ187" s="65" t="s">
        <v>116</v>
      </c>
      <c r="AR187" s="66">
        <f t="shared" si="81"/>
        <v>0</v>
      </c>
      <c r="AS187" s="13"/>
      <c r="AT187" s="69">
        <f t="shared" si="79"/>
        <v>0</v>
      </c>
    </row>
    <row r="188" spans="1:46" ht="12.75" customHeight="1" x14ac:dyDescent="0.2">
      <c r="A188" s="84"/>
      <c r="B188" s="298"/>
      <c r="C188" s="298"/>
      <c r="D188" s="298"/>
      <c r="E188" s="298"/>
      <c r="F188" s="211" t="str">
        <f>'料金、単位一覧'!$A$73</f>
        <v>シーツ交換代</v>
      </c>
      <c r="G188" s="212"/>
      <c r="H188" s="212"/>
      <c r="I188" s="212"/>
      <c r="J188" s="64">
        <f>VLOOKUP(F188,'料金、単位一覧'!$A$67:$N$81,9,0)</f>
        <v>220</v>
      </c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10">
        <f t="shared" si="64"/>
        <v>0</v>
      </c>
      <c r="AQ188" s="65" t="s">
        <v>116</v>
      </c>
      <c r="AR188" s="66">
        <f t="shared" si="81"/>
        <v>0</v>
      </c>
      <c r="AS188" s="13"/>
      <c r="AT188" s="69">
        <f t="shared" si="79"/>
        <v>0</v>
      </c>
    </row>
    <row r="189" spans="1:46" ht="12.75" customHeight="1" x14ac:dyDescent="0.2">
      <c r="A189" s="84"/>
      <c r="B189" s="298"/>
      <c r="C189" s="298"/>
      <c r="D189" s="298"/>
      <c r="E189" s="298"/>
      <c r="F189" s="211" t="str">
        <f>'料金、単位一覧'!$A$74</f>
        <v>夕食代</v>
      </c>
      <c r="G189" s="212"/>
      <c r="H189" s="212"/>
      <c r="I189" s="212"/>
      <c r="J189" s="64">
        <f>VLOOKUP(F189,'料金、単位一覧'!$A$67:$N$81,9,0)</f>
        <v>650</v>
      </c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10">
        <f t="shared" si="64"/>
        <v>0</v>
      </c>
      <c r="AQ189" s="65" t="s">
        <v>116</v>
      </c>
      <c r="AR189" s="66">
        <f t="shared" si="81"/>
        <v>0</v>
      </c>
      <c r="AS189" s="13"/>
      <c r="AT189" s="69">
        <f t="shared" si="79"/>
        <v>0</v>
      </c>
    </row>
    <row r="190" spans="1:46" ht="12.75" customHeight="1" x14ac:dyDescent="0.2">
      <c r="A190" s="84"/>
      <c r="B190" s="298"/>
      <c r="C190" s="298"/>
      <c r="D190" s="298"/>
      <c r="E190" s="298"/>
      <c r="F190" s="211" t="str">
        <f>'料金、単位一覧'!$A$75</f>
        <v>朝食代</v>
      </c>
      <c r="G190" s="212"/>
      <c r="H190" s="212"/>
      <c r="I190" s="212"/>
      <c r="J190" s="64">
        <f>VLOOKUP(F190,'料金、単位一覧'!$A$67:$N$81,9,0)</f>
        <v>330</v>
      </c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10">
        <f t="shared" si="64"/>
        <v>0</v>
      </c>
      <c r="AQ190" s="65" t="s">
        <v>116</v>
      </c>
      <c r="AR190" s="66">
        <f t="shared" si="81"/>
        <v>0</v>
      </c>
      <c r="AS190" s="13"/>
      <c r="AT190" s="69">
        <f t="shared" si="79"/>
        <v>0</v>
      </c>
    </row>
    <row r="191" spans="1:46" ht="12.75" customHeight="1" x14ac:dyDescent="0.2">
      <c r="A191" s="84"/>
      <c r="B191" s="298"/>
      <c r="C191" s="298"/>
      <c r="D191" s="298"/>
      <c r="E191" s="298"/>
      <c r="F191" s="211" t="str">
        <f>'料金、単位一覧'!$A$76</f>
        <v>時間外利用料</v>
      </c>
      <c r="G191" s="212"/>
      <c r="H191" s="212"/>
      <c r="I191" s="212"/>
      <c r="J191" s="64">
        <f>VLOOKUP(F191,'料金、単位一覧'!$A$67:$N$81,9,0)</f>
        <v>300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10">
        <f t="shared" si="64"/>
        <v>0</v>
      </c>
      <c r="AQ191" s="65" t="s">
        <v>116</v>
      </c>
      <c r="AR191" s="66">
        <f t="shared" si="81"/>
        <v>0</v>
      </c>
      <c r="AS191" s="13"/>
      <c r="AT191" s="69">
        <f t="shared" si="79"/>
        <v>0</v>
      </c>
    </row>
    <row r="192" spans="1:46" ht="12.75" customHeight="1" x14ac:dyDescent="0.2">
      <c r="A192" s="84"/>
      <c r="B192" s="298"/>
      <c r="C192" s="298"/>
      <c r="D192" s="298"/>
      <c r="E192" s="298"/>
      <c r="F192" s="211" t="str">
        <f>'料金、単位一覧'!$A$77</f>
        <v>洗濯代</v>
      </c>
      <c r="G192" s="212"/>
      <c r="H192" s="212"/>
      <c r="I192" s="212"/>
      <c r="J192" s="64">
        <f>VLOOKUP(F192,'料金、単位一覧'!$A$67:$N$81,9,0)</f>
        <v>150</v>
      </c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10">
        <f t="shared" si="64"/>
        <v>0</v>
      </c>
      <c r="AQ192" s="65" t="s">
        <v>116</v>
      </c>
      <c r="AR192" s="66">
        <f t="shared" si="81"/>
        <v>0</v>
      </c>
      <c r="AS192" s="13"/>
      <c r="AT192" s="69">
        <f t="shared" si="79"/>
        <v>0</v>
      </c>
    </row>
    <row r="193" spans="1:47" ht="12.75" customHeight="1" x14ac:dyDescent="0.2">
      <c r="A193" s="84"/>
      <c r="B193" s="298"/>
      <c r="C193" s="298"/>
      <c r="D193" s="298"/>
      <c r="E193" s="298"/>
      <c r="F193" s="211" t="str">
        <f>'料金、単位一覧'!$A$78</f>
        <v>通院サポート（最初の３時間）</v>
      </c>
      <c r="G193" s="212"/>
      <c r="H193" s="212"/>
      <c r="I193" s="212"/>
      <c r="J193" s="64">
        <f>VLOOKUP(F193,'料金、単位一覧'!$A$67:$N$81,9,0)</f>
        <v>3300</v>
      </c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10">
        <f t="shared" si="64"/>
        <v>0</v>
      </c>
      <c r="AQ193" s="65" t="s">
        <v>116</v>
      </c>
      <c r="AR193" s="66">
        <f t="shared" si="81"/>
        <v>0</v>
      </c>
      <c r="AS193" s="13"/>
      <c r="AT193" s="69">
        <f t="shared" si="79"/>
        <v>0</v>
      </c>
    </row>
    <row r="194" spans="1:47" ht="12.75" customHeight="1" x14ac:dyDescent="0.2">
      <c r="A194" s="84"/>
      <c r="B194" s="298"/>
      <c r="C194" s="298"/>
      <c r="D194" s="298"/>
      <c r="E194" s="298"/>
      <c r="F194" s="211" t="str">
        <f>'料金、単位一覧'!$A$79</f>
        <v>通院サポート延長（１時間毎）</v>
      </c>
      <c r="G194" s="212"/>
      <c r="H194" s="212"/>
      <c r="I194" s="212"/>
      <c r="J194" s="64">
        <f>VLOOKUP(F194,'料金、単位一覧'!$A$67:$N$81,9,0)</f>
        <v>1100</v>
      </c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10">
        <f t="shared" si="64"/>
        <v>0</v>
      </c>
      <c r="AQ194" s="65" t="s">
        <v>116</v>
      </c>
      <c r="AR194" s="66">
        <f t="shared" si="81"/>
        <v>0</v>
      </c>
      <c r="AS194" s="13"/>
      <c r="AT194" s="69">
        <f t="shared" si="79"/>
        <v>0</v>
      </c>
    </row>
    <row r="195" spans="1:47" ht="12.75" customHeight="1" x14ac:dyDescent="0.2">
      <c r="A195" s="84"/>
      <c r="B195" s="298"/>
      <c r="C195" s="298"/>
      <c r="D195" s="298"/>
      <c r="E195" s="298"/>
      <c r="F195" s="211" t="str">
        <f>'料金、単位一覧'!$A$80</f>
        <v>保険外事業利用（要介護）</v>
      </c>
      <c r="G195" s="212"/>
      <c r="H195" s="212"/>
      <c r="I195" s="212"/>
      <c r="J195" s="64">
        <f>VLOOKUP(F195,'料金、単位一覧'!$A$67:$N$81,9,0)</f>
        <v>3000</v>
      </c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10">
        <f t="shared" si="64"/>
        <v>0</v>
      </c>
      <c r="AQ195" s="65" t="s">
        <v>116</v>
      </c>
      <c r="AR195" s="66">
        <f t="shared" si="81"/>
        <v>0</v>
      </c>
      <c r="AS195" s="13"/>
      <c r="AT195" s="69">
        <f t="shared" si="79"/>
        <v>0</v>
      </c>
    </row>
    <row r="196" spans="1:47" ht="12.75" customHeight="1" x14ac:dyDescent="0.2">
      <c r="A196" s="84"/>
      <c r="B196" s="298"/>
      <c r="C196" s="298"/>
      <c r="D196" s="298"/>
      <c r="E196" s="298"/>
      <c r="F196" s="211" t="str">
        <f>'料金、単位一覧'!$A$81</f>
        <v>通所介護実費請求（要支援）</v>
      </c>
      <c r="G196" s="212"/>
      <c r="H196" s="212"/>
      <c r="I196" s="212"/>
      <c r="J196" s="70">
        <f>VLOOKUP(F196,'料金、単位一覧'!$A$67:$N$81,9,0)</f>
        <v>5000</v>
      </c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10">
        <f t="shared" si="64"/>
        <v>0</v>
      </c>
      <c r="AQ196" s="65" t="s">
        <v>116</v>
      </c>
      <c r="AR196" s="66">
        <f t="shared" si="81"/>
        <v>0</v>
      </c>
      <c r="AS196" s="13"/>
      <c r="AT196" s="69">
        <f t="shared" si="79"/>
        <v>0</v>
      </c>
    </row>
    <row r="197" spans="1:47" ht="12.75" customHeight="1" x14ac:dyDescent="0.2">
      <c r="A197" s="84"/>
      <c r="B197" s="298" t="s">
        <v>117</v>
      </c>
      <c r="C197" s="298"/>
      <c r="D197" s="298"/>
      <c r="E197" s="298"/>
      <c r="F197" s="213"/>
      <c r="G197" s="214"/>
      <c r="H197" s="214"/>
      <c r="I197" s="215"/>
      <c r="J197" s="71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65" t="s">
        <v>116</v>
      </c>
      <c r="AQ197" s="65" t="s">
        <v>116</v>
      </c>
      <c r="AR197" s="66"/>
      <c r="AS197" s="13"/>
      <c r="AT197" s="69">
        <f t="shared" si="79"/>
        <v>0</v>
      </c>
    </row>
    <row r="198" spans="1:47" ht="12.75" customHeight="1" x14ac:dyDescent="0.2">
      <c r="A198" s="84"/>
      <c r="B198" s="298"/>
      <c r="C198" s="298"/>
      <c r="D198" s="298"/>
      <c r="E198" s="298"/>
      <c r="F198" s="213"/>
      <c r="G198" s="214"/>
      <c r="H198" s="214"/>
      <c r="I198" s="215"/>
      <c r="J198" s="71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65" t="s">
        <v>116</v>
      </c>
      <c r="AQ198" s="65" t="s">
        <v>116</v>
      </c>
      <c r="AR198" s="66"/>
      <c r="AS198" s="13"/>
      <c r="AT198" s="69">
        <f t="shared" si="79"/>
        <v>0</v>
      </c>
    </row>
    <row r="199" spans="1:47" ht="12.75" customHeight="1" thickBot="1" x14ac:dyDescent="0.25">
      <c r="A199" s="84"/>
      <c r="B199" s="299"/>
      <c r="C199" s="299"/>
      <c r="D199" s="299"/>
      <c r="E199" s="299"/>
      <c r="F199" s="216"/>
      <c r="G199" s="217"/>
      <c r="H199" s="217"/>
      <c r="I199" s="218"/>
      <c r="J199" s="72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73" t="s">
        <v>116</v>
      </c>
      <c r="AQ199" s="73" t="s">
        <v>116</v>
      </c>
      <c r="AR199" s="74"/>
      <c r="AS199" s="74"/>
      <c r="AT199" s="75">
        <f t="shared" si="79"/>
        <v>0</v>
      </c>
    </row>
    <row r="200" spans="1:47" ht="12.75" customHeight="1" thickBot="1" x14ac:dyDescent="0.25">
      <c r="A200" s="311" t="s">
        <v>7</v>
      </c>
      <c r="B200" s="312"/>
      <c r="C200" s="312"/>
      <c r="D200" s="312"/>
      <c r="E200" s="313"/>
      <c r="F200" s="219">
        <f t="shared" ref="F200" si="82">SUM(AT152:AT199)</f>
        <v>0</v>
      </c>
      <c r="G200" s="220"/>
      <c r="H200" s="220"/>
      <c r="I200" s="221"/>
      <c r="J200" s="76"/>
      <c r="K200" s="234" t="s">
        <v>12</v>
      </c>
      <c r="L200" s="235"/>
      <c r="M200" s="235"/>
      <c r="N200" s="235"/>
      <c r="O200" s="236"/>
      <c r="P200" s="237">
        <f t="shared" ref="P200" si="83">SUM(AT152:AT181)</f>
        <v>0</v>
      </c>
      <c r="Q200" s="220"/>
      <c r="R200" s="220"/>
      <c r="S200" s="220"/>
      <c r="T200" s="221"/>
      <c r="U200" s="238" t="s">
        <v>13</v>
      </c>
      <c r="V200" s="235"/>
      <c r="W200" s="235"/>
      <c r="X200" s="235"/>
      <c r="Y200" s="236"/>
      <c r="Z200" s="237">
        <f t="shared" ref="Z200" si="84">SUM(AT182:AT199)</f>
        <v>0</v>
      </c>
      <c r="AA200" s="220"/>
      <c r="AB200" s="220"/>
      <c r="AC200" s="220"/>
      <c r="AD200" s="221"/>
      <c r="AE200" s="238" t="s">
        <v>14</v>
      </c>
      <c r="AF200" s="235"/>
      <c r="AG200" s="235"/>
      <c r="AH200" s="235"/>
      <c r="AI200" s="236"/>
      <c r="AJ200" s="239">
        <f t="shared" ref="AJ200" si="85">SUM(AQ153:AQ159,AQ160:AQ181)</f>
        <v>0</v>
      </c>
      <c r="AK200" s="220"/>
      <c r="AL200" s="220"/>
      <c r="AM200" s="220"/>
      <c r="AN200" s="220"/>
      <c r="AO200" s="221"/>
      <c r="AP200" s="77"/>
      <c r="AQ200" s="78"/>
      <c r="AR200" s="78"/>
      <c r="AS200" s="78"/>
      <c r="AT200" s="79"/>
    </row>
    <row r="201" spans="1:47" ht="12.75" customHeight="1" x14ac:dyDescent="0.2">
      <c r="A201" s="240" t="s">
        <v>1</v>
      </c>
      <c r="B201" s="241"/>
      <c r="C201" s="241"/>
      <c r="D201" s="241"/>
      <c r="E201" s="242"/>
      <c r="F201" s="242" t="s">
        <v>4</v>
      </c>
      <c r="G201" s="243"/>
      <c r="H201" s="243"/>
      <c r="I201" s="243"/>
      <c r="J201" s="5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  <c r="AM201" s="243"/>
      <c r="AN201" s="243"/>
      <c r="AO201" s="243"/>
      <c r="AP201" s="244"/>
      <c r="AQ201" s="54">
        <f>IFERROR(ROUND(ROUND(VLOOKUP($O$2,'料金、単位一覧'!$A$47:$L$64,9,0)*SUM(AQ202:AQ230),0),"0"),0)</f>
        <v>0</v>
      </c>
      <c r="AR201" s="55">
        <f>TRUNC(TRUNC(SUM(AQ201,AQ202:AQ230)*'料金、単位一覧'!$P$4)-TRUNC(SUM(AQ202:AQ230)*'料金、単位一覧'!$P$4))</f>
        <v>0</v>
      </c>
      <c r="AS201" s="55">
        <f t="shared" ref="AS201" si="86">TRUNC(AR201*A219,0)</f>
        <v>0</v>
      </c>
      <c r="AT201" s="56">
        <f t="shared" ref="AT201:AT202" si="87">AR201-AS201</f>
        <v>0</v>
      </c>
      <c r="AU201" s="57">
        <f t="shared" ref="AU201" si="88">AR201</f>
        <v>0</v>
      </c>
    </row>
    <row r="202" spans="1:47" ht="12.75" customHeight="1" x14ac:dyDescent="0.2">
      <c r="A202" s="245" t="s">
        <v>119</v>
      </c>
      <c r="B202" s="246"/>
      <c r="C202" s="246"/>
      <c r="D202" s="246"/>
      <c r="E202" s="251" t="s">
        <v>8</v>
      </c>
      <c r="F202" s="254" t="s">
        <v>141</v>
      </c>
      <c r="G202" s="254"/>
      <c r="H202" s="254"/>
      <c r="I202" s="254"/>
      <c r="J202" s="5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">
        <f t="shared" ref="AP202:AP245" si="89">SUM(K202:AO202)</f>
        <v>0</v>
      </c>
      <c r="AQ202" s="59">
        <f>IFERROR(TRUNC(CHOOSE(A213,'料金、単位一覧'!$E$9,'料金、単位一覧'!$E$10,'料金、単位一覧'!$E$11,'料金、単位一覧'!$E$12,'料金、単位一覧'!$E$13)*AP202),0)</f>
        <v>0</v>
      </c>
      <c r="AR202" s="228">
        <f>TRUNC(SUM(AQ202:AQ230)*'料金、単位一覧'!$P$4)</f>
        <v>0</v>
      </c>
      <c r="AS202" s="228">
        <f t="shared" ref="AS202" si="90">TRUNC(AR202*A219,0)</f>
        <v>0</v>
      </c>
      <c r="AT202" s="231">
        <f t="shared" si="87"/>
        <v>0</v>
      </c>
      <c r="AU202" s="57"/>
    </row>
    <row r="203" spans="1:47" ht="12.75" customHeight="1" x14ac:dyDescent="0.2">
      <c r="A203" s="247"/>
      <c r="B203" s="248"/>
      <c r="C203" s="248"/>
      <c r="D203" s="248"/>
      <c r="E203" s="252"/>
      <c r="F203" s="222" t="s">
        <v>142</v>
      </c>
      <c r="G203" s="222"/>
      <c r="H203" s="222"/>
      <c r="I203" s="222"/>
      <c r="J203" s="27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8">
        <f t="shared" si="89"/>
        <v>0</v>
      </c>
      <c r="AQ203" s="11">
        <f>IFERROR(TRUNC(CHOOSE(A213,'料金、単位一覧'!$H$9,'料金、単位一覧'!$H$10,'料金、単位一覧'!$H$11,'料金、単位一覧'!$H$12,'料金、単位一覧'!$H$13)*AP203),0)</f>
        <v>0</v>
      </c>
      <c r="AR203" s="229"/>
      <c r="AS203" s="229"/>
      <c r="AT203" s="232"/>
    </row>
    <row r="204" spans="1:47" ht="12.75" customHeight="1" x14ac:dyDescent="0.2">
      <c r="A204" s="247"/>
      <c r="B204" s="248"/>
      <c r="C204" s="248"/>
      <c r="D204" s="248"/>
      <c r="E204" s="252"/>
      <c r="F204" s="222" t="s">
        <v>143</v>
      </c>
      <c r="G204" s="222"/>
      <c r="H204" s="222"/>
      <c r="I204" s="222"/>
      <c r="J204" s="27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8">
        <f t="shared" si="89"/>
        <v>0</v>
      </c>
      <c r="AQ204" s="11">
        <f>IFERROR(TRUNC(CHOOSE(A213,'料金、単位一覧'!$K$9,'料金、単位一覧'!$K$10,'料金、単位一覧'!$K$11,'料金、単位一覧'!$K$12,'料金、単位一覧'!$K$13)*AP204),0)</f>
        <v>0</v>
      </c>
      <c r="AR204" s="229"/>
      <c r="AS204" s="229"/>
      <c r="AT204" s="232"/>
    </row>
    <row r="205" spans="1:47" ht="12.75" customHeight="1" x14ac:dyDescent="0.2">
      <c r="A205" s="247"/>
      <c r="B205" s="248"/>
      <c r="C205" s="248"/>
      <c r="D205" s="248"/>
      <c r="E205" s="252"/>
      <c r="F205" s="222" t="s">
        <v>144</v>
      </c>
      <c r="G205" s="222"/>
      <c r="H205" s="222"/>
      <c r="I205" s="222"/>
      <c r="J205" s="27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8">
        <f t="shared" si="89"/>
        <v>0</v>
      </c>
      <c r="AQ205" s="11">
        <f>IFERROR(TRUNC(CHOOSE(A213,'料金、単位一覧'!$N$9,'料金、単位一覧'!$N$10,'料金、単位一覧'!$N$11,'料金、単位一覧'!$N$12,'料金、単位一覧'!$N$13)*AP205),0)</f>
        <v>0</v>
      </c>
      <c r="AR205" s="229"/>
      <c r="AS205" s="229"/>
      <c r="AT205" s="232"/>
    </row>
    <row r="206" spans="1:47" ht="12.75" customHeight="1" x14ac:dyDescent="0.2">
      <c r="A206" s="247"/>
      <c r="B206" s="248"/>
      <c r="C206" s="248"/>
      <c r="D206" s="248"/>
      <c r="E206" s="252"/>
      <c r="F206" s="222" t="s">
        <v>145</v>
      </c>
      <c r="G206" s="222"/>
      <c r="H206" s="222"/>
      <c r="I206" s="222"/>
      <c r="J206" s="27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8">
        <f t="shared" si="89"/>
        <v>0</v>
      </c>
      <c r="AQ206" s="11">
        <f>IFERROR(TRUNC(CHOOSE(A213,'料金、単位一覧'!$Q$9,'料金、単位一覧'!$Q$10,'料金、単位一覧'!$Q$11,'料金、単位一覧'!$Q$12,'料金、単位一覧'!$Q$13)*AP206),0)</f>
        <v>0</v>
      </c>
      <c r="AR206" s="229"/>
      <c r="AS206" s="229"/>
      <c r="AT206" s="232"/>
    </row>
    <row r="207" spans="1:47" ht="12.75" customHeight="1" x14ac:dyDescent="0.2">
      <c r="A207" s="247"/>
      <c r="B207" s="248"/>
      <c r="C207" s="248"/>
      <c r="D207" s="248"/>
      <c r="E207" s="252"/>
      <c r="F207" s="222" t="s">
        <v>146</v>
      </c>
      <c r="G207" s="222"/>
      <c r="H207" s="222"/>
      <c r="I207" s="222"/>
      <c r="J207" s="27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8">
        <f t="shared" si="89"/>
        <v>0</v>
      </c>
      <c r="AQ207" s="12">
        <f>IFERROR(TRUNC(CHOOSE(A213,'料金、単位一覧'!$T$9,'料金、単位一覧'!$T$10,'料金、単位一覧'!$T$11,'料金、単位一覧'!$T$12,'料金、単位一覧'!$T$13)*AP207),0)</f>
        <v>0</v>
      </c>
      <c r="AR207" s="229"/>
      <c r="AS207" s="229"/>
      <c r="AT207" s="232"/>
    </row>
    <row r="208" spans="1:47" ht="12.75" customHeight="1" x14ac:dyDescent="0.2">
      <c r="A208" s="247"/>
      <c r="B208" s="248"/>
      <c r="C208" s="248"/>
      <c r="D208" s="248"/>
      <c r="E208" s="252"/>
      <c r="F208" s="222" t="s">
        <v>147</v>
      </c>
      <c r="G208" s="222"/>
      <c r="H208" s="222"/>
      <c r="I208" s="222"/>
      <c r="J208" s="27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8">
        <f t="shared" si="89"/>
        <v>0</v>
      </c>
      <c r="AQ208" s="12">
        <f>IFERROR(TRUNC(CHOOSE(A213,'料金、単位一覧'!$W$9,'料金、単位一覧'!$W$10,'料金、単位一覧'!$W$11,'料金、単位一覧'!$W$12,'料金、単位一覧'!$W$13)*AP208),0)</f>
        <v>0</v>
      </c>
      <c r="AR208" s="229"/>
      <c r="AS208" s="229"/>
      <c r="AT208" s="232"/>
    </row>
    <row r="209" spans="1:46" ht="12.75" customHeight="1" x14ac:dyDescent="0.2">
      <c r="A209" s="247"/>
      <c r="B209" s="248"/>
      <c r="C209" s="248"/>
      <c r="D209" s="248"/>
      <c r="E209" s="252"/>
      <c r="F209" s="223" t="str">
        <f>'料金、単位一覧'!$A$16</f>
        <v>延長加算</v>
      </c>
      <c r="G209" s="224"/>
      <c r="H209" s="224"/>
      <c r="I209" s="61" t="str">
        <f>VLOOKUP(F209,'料金、単位一覧'!$A$16:$AD$33,26,0)</f>
        <v>1H</v>
      </c>
      <c r="J209" s="60">
        <f>VLOOKUP(F209,'料金、単位一覧'!$A$16:$N$33,9,0)</f>
        <v>50</v>
      </c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8">
        <f t="shared" si="89"/>
        <v>0</v>
      </c>
      <c r="AQ209" s="12">
        <f t="shared" ref="AQ209" si="91">(COUNTIF($K209:$AO209,"&gt;=5")*($J209*5))+(COUNTIF($K209:$AO209,"=4")*($J209*4))+(COUNTIF($K209:$AO209,"=3")*($J209*3))+(COUNTIF($K209:$AO209,"=2")*($J209*2))+(COUNTIF($K209:$AO209,"=1")*$J209)</f>
        <v>0</v>
      </c>
      <c r="AR209" s="229"/>
      <c r="AS209" s="229"/>
      <c r="AT209" s="232"/>
    </row>
    <row r="210" spans="1:46" ht="12.75" customHeight="1" x14ac:dyDescent="0.2">
      <c r="A210" s="247"/>
      <c r="B210" s="248"/>
      <c r="C210" s="248"/>
      <c r="D210" s="248"/>
      <c r="E210" s="252"/>
      <c r="F210" s="223" t="str">
        <f>'料金、単位一覧'!$A$17</f>
        <v>個別機能訓練加算(Ⅰ)</v>
      </c>
      <c r="G210" s="224"/>
      <c r="H210" s="224"/>
      <c r="I210" s="61">
        <f>VLOOKUP(F210,'料金、単位一覧'!$A$16:$AD$33,26,0)</f>
        <v>0</v>
      </c>
      <c r="J210" s="60">
        <f>VLOOKUP(F210,'料金、単位一覧'!$A$16:$N$33,9,0)</f>
        <v>27</v>
      </c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8">
        <f t="shared" si="89"/>
        <v>0</v>
      </c>
      <c r="AQ210" s="12">
        <f t="shared" ref="AQ210:AQ211" si="92">AP210*J210</f>
        <v>0</v>
      </c>
      <c r="AR210" s="229"/>
      <c r="AS210" s="229"/>
      <c r="AT210" s="232"/>
    </row>
    <row r="211" spans="1:46" ht="12.75" customHeight="1" x14ac:dyDescent="0.2">
      <c r="A211" s="249"/>
      <c r="B211" s="250"/>
      <c r="C211" s="250"/>
      <c r="D211" s="250"/>
      <c r="E211" s="253"/>
      <c r="F211" s="223" t="str">
        <f>'料金、単位一覧'!$A$18</f>
        <v>個別機能訓練加算(Ⅱ)</v>
      </c>
      <c r="G211" s="224"/>
      <c r="H211" s="224"/>
      <c r="I211" s="61">
        <f>VLOOKUP(F211,'料金、単位一覧'!$A$16:$AD$33,26,0)</f>
        <v>0</v>
      </c>
      <c r="J211" s="60">
        <f>VLOOKUP(F211,'料金、単位一覧'!$A$16:$N$33,9,0)</f>
        <v>20</v>
      </c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8">
        <f t="shared" si="89"/>
        <v>0</v>
      </c>
      <c r="AQ211" s="12">
        <f t="shared" si="92"/>
        <v>0</v>
      </c>
      <c r="AR211" s="229"/>
      <c r="AS211" s="229"/>
      <c r="AT211" s="232"/>
    </row>
    <row r="212" spans="1:46" ht="12.75" customHeight="1" x14ac:dyDescent="0.2">
      <c r="A212" s="256" t="s">
        <v>140</v>
      </c>
      <c r="B212" s="257"/>
      <c r="C212" s="257"/>
      <c r="D212" s="257"/>
      <c r="E212" s="257"/>
      <c r="F212" s="223" t="str">
        <f>'料金、単位一覧'!$A$19</f>
        <v>入浴加算（Ⅰ）</v>
      </c>
      <c r="G212" s="224"/>
      <c r="H212" s="224"/>
      <c r="I212" s="61" t="str">
        <f>VLOOKUP(F212,'料金、単位一覧'!$A$16:$AD$33,26,0)</f>
        <v>月1回</v>
      </c>
      <c r="J212" s="60">
        <f>VLOOKUP(F212,'料金、単位一覧'!$A$16:$N$33,9,0)</f>
        <v>40</v>
      </c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8">
        <f t="shared" si="89"/>
        <v>0</v>
      </c>
      <c r="AQ212" s="12">
        <f t="shared" ref="AQ212" si="93">IF(AP212&gt;1,1,AP212)*J212</f>
        <v>0</v>
      </c>
      <c r="AR212" s="229"/>
      <c r="AS212" s="229"/>
      <c r="AT212" s="232"/>
    </row>
    <row r="213" spans="1:46" ht="12.75" customHeight="1" x14ac:dyDescent="0.2">
      <c r="A213" s="258">
        <v>2</v>
      </c>
      <c r="B213" s="259"/>
      <c r="C213" s="259"/>
      <c r="D213" s="259"/>
      <c r="E213" s="259"/>
      <c r="F213" s="223" t="str">
        <f>'料金、単位一覧'!$A$20</f>
        <v>入浴加算（Ⅱ）</v>
      </c>
      <c r="G213" s="224"/>
      <c r="H213" s="224"/>
      <c r="I213" s="61">
        <f>VLOOKUP(F213,'料金、単位一覧'!$A$16:$AD$33,26,0)</f>
        <v>0</v>
      </c>
      <c r="J213" s="60">
        <f>VLOOKUP(F213,'料金、単位一覧'!$A$16:$N$33,9,0)</f>
        <v>55</v>
      </c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8">
        <f t="shared" si="89"/>
        <v>0</v>
      </c>
      <c r="AQ213" s="12">
        <f t="shared" ref="AQ213:AQ217" si="94">AP213*J213</f>
        <v>0</v>
      </c>
      <c r="AR213" s="229"/>
      <c r="AS213" s="229"/>
      <c r="AT213" s="232"/>
    </row>
    <row r="214" spans="1:46" ht="12.75" customHeight="1" x14ac:dyDescent="0.2">
      <c r="A214" s="258"/>
      <c r="B214" s="259"/>
      <c r="C214" s="259"/>
      <c r="D214" s="259"/>
      <c r="E214" s="259"/>
      <c r="F214" s="223" t="str">
        <f>'料金、単位一覧'!$A$21</f>
        <v>若年性認知利用者受入加算</v>
      </c>
      <c r="G214" s="224"/>
      <c r="H214" s="224"/>
      <c r="I214" s="61">
        <f>VLOOKUP(F214,'料金、単位一覧'!$A$16:$AD$33,26,0)</f>
        <v>0</v>
      </c>
      <c r="J214" s="60">
        <f>VLOOKUP(F214,'料金、単位一覧'!$A$16:$N$33,9,0)</f>
        <v>60</v>
      </c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8">
        <f t="shared" si="89"/>
        <v>0</v>
      </c>
      <c r="AQ214" s="12">
        <f t="shared" si="94"/>
        <v>0</v>
      </c>
      <c r="AR214" s="229"/>
      <c r="AS214" s="229"/>
      <c r="AT214" s="232"/>
    </row>
    <row r="215" spans="1:46" ht="12.75" customHeight="1" x14ac:dyDescent="0.2">
      <c r="A215" s="290" t="s">
        <v>9</v>
      </c>
      <c r="B215" s="291"/>
      <c r="C215" s="291"/>
      <c r="D215" s="291"/>
      <c r="E215" s="291"/>
      <c r="F215" s="223" t="str">
        <f>'料金、単位一覧'!$A$22</f>
        <v>生活機能向上連携加算(Ⅰ)</v>
      </c>
      <c r="G215" s="224"/>
      <c r="H215" s="224"/>
      <c r="I215" s="61">
        <f>VLOOKUP(F215,'料金、単位一覧'!$A$16:$AD$33,26,0)</f>
        <v>0</v>
      </c>
      <c r="J215" s="60">
        <f>VLOOKUP(F215,'料金、単位一覧'!$A$16:$N$33,9,0)</f>
        <v>100</v>
      </c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8">
        <f t="shared" si="89"/>
        <v>0</v>
      </c>
      <c r="AQ215" s="12">
        <f t="shared" si="94"/>
        <v>0</v>
      </c>
      <c r="AR215" s="229"/>
      <c r="AS215" s="229"/>
      <c r="AT215" s="232"/>
    </row>
    <row r="216" spans="1:46" ht="12.75" customHeight="1" x14ac:dyDescent="0.2">
      <c r="A216" s="288">
        <f t="shared" ref="A216" si="95">IF(A228="NG","↑介護度を選択",VLOOKUP("選択",A226:E227,2,0))</f>
        <v>10531</v>
      </c>
      <c r="B216" s="289"/>
      <c r="C216" s="289"/>
      <c r="D216" s="289"/>
      <c r="E216" s="289"/>
      <c r="F216" s="223" t="str">
        <f>'料金、単位一覧'!$A$23</f>
        <v>生活機能向上連携加算(Ⅱ)</v>
      </c>
      <c r="G216" s="224"/>
      <c r="H216" s="224"/>
      <c r="I216" s="61">
        <f>VLOOKUP(F216,'料金、単位一覧'!$A$16:$AD$33,26,0)</f>
        <v>0</v>
      </c>
      <c r="J216" s="60">
        <f>VLOOKUP(F216,'料金、単位一覧'!$A$16:$N$33,9,0)</f>
        <v>200</v>
      </c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8">
        <f t="shared" si="89"/>
        <v>0</v>
      </c>
      <c r="AQ216" s="12">
        <f t="shared" si="94"/>
        <v>0</v>
      </c>
      <c r="AR216" s="229"/>
      <c r="AS216" s="229"/>
      <c r="AT216" s="232"/>
    </row>
    <row r="217" spans="1:46" ht="12.75" customHeight="1" x14ac:dyDescent="0.2">
      <c r="A217" s="288"/>
      <c r="B217" s="289"/>
      <c r="C217" s="289"/>
      <c r="D217" s="289"/>
      <c r="E217" s="289"/>
      <c r="F217" s="223" t="str">
        <f>'料金、単位一覧'!$A$24</f>
        <v>ADL維持等加算(Ⅰ)</v>
      </c>
      <c r="G217" s="224"/>
      <c r="H217" s="224"/>
      <c r="I217" s="61">
        <f>VLOOKUP(F217,'料金、単位一覧'!$A$16:$AD$33,26,0)</f>
        <v>0</v>
      </c>
      <c r="J217" s="60">
        <f>VLOOKUP(F217,'料金、単位一覧'!$A$16:$N$33,9,0)</f>
        <v>30</v>
      </c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8">
        <f t="shared" si="89"/>
        <v>0</v>
      </c>
      <c r="AQ217" s="12">
        <f t="shared" si="94"/>
        <v>0</v>
      </c>
      <c r="AR217" s="229"/>
      <c r="AS217" s="229"/>
      <c r="AT217" s="232"/>
    </row>
    <row r="218" spans="1:46" ht="12.75" customHeight="1" x14ac:dyDescent="0.2">
      <c r="A218" s="256" t="s">
        <v>10</v>
      </c>
      <c r="B218" s="257"/>
      <c r="C218" s="257"/>
      <c r="D218" s="257"/>
      <c r="E218" s="257"/>
      <c r="F218" s="223" t="str">
        <f>'料金、単位一覧'!$A$25</f>
        <v>ADL維持等加算(Ⅱ)</v>
      </c>
      <c r="G218" s="224"/>
      <c r="H218" s="224"/>
      <c r="I218" s="61" t="str">
        <f>VLOOKUP(F218,'料金、単位一覧'!$A$16:$AD$33,26,0)</f>
        <v>月1回</v>
      </c>
      <c r="J218" s="60">
        <f>VLOOKUP(F218,'料金、単位一覧'!$A$16:$N$33,9,0)</f>
        <v>60</v>
      </c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8">
        <f t="shared" si="89"/>
        <v>0</v>
      </c>
      <c r="AQ218" s="12">
        <f t="shared" ref="AQ218:AQ222" si="96">IF(AP218&gt;1,1,AP218)*J218</f>
        <v>0</v>
      </c>
      <c r="AR218" s="229"/>
      <c r="AS218" s="229"/>
      <c r="AT218" s="232"/>
    </row>
    <row r="219" spans="1:46" ht="12.75" customHeight="1" x14ac:dyDescent="0.2">
      <c r="A219" s="292">
        <v>0.9</v>
      </c>
      <c r="B219" s="293"/>
      <c r="C219" s="293"/>
      <c r="D219" s="293"/>
      <c r="E219" s="294"/>
      <c r="F219" s="223" t="str">
        <f>'料金、単位一覧'!$A$26</f>
        <v>栄養アセスメント加算</v>
      </c>
      <c r="G219" s="224"/>
      <c r="H219" s="224"/>
      <c r="I219" s="61" t="str">
        <f>VLOOKUP(F219,'料金、単位一覧'!$A$16:$AD$33,26,0)</f>
        <v>月1回</v>
      </c>
      <c r="J219" s="60">
        <f>VLOOKUP(F219,'料金、単位一覧'!$A$16:$N$33,9,0)</f>
        <v>50</v>
      </c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8">
        <f t="shared" si="89"/>
        <v>0</v>
      </c>
      <c r="AQ219" s="12">
        <f t="shared" si="96"/>
        <v>0</v>
      </c>
      <c r="AR219" s="229"/>
      <c r="AS219" s="229"/>
      <c r="AT219" s="232"/>
    </row>
    <row r="220" spans="1:46" ht="12.75" customHeight="1" x14ac:dyDescent="0.2">
      <c r="A220" s="295"/>
      <c r="B220" s="296"/>
      <c r="C220" s="296"/>
      <c r="D220" s="296"/>
      <c r="E220" s="297"/>
      <c r="F220" s="223" t="str">
        <f>'料金、単位一覧'!$A$27</f>
        <v>栄養改善加算</v>
      </c>
      <c r="G220" s="224"/>
      <c r="H220" s="224"/>
      <c r="I220" s="61" t="str">
        <f>VLOOKUP(F220,'料金、単位一覧'!$A$16:$AD$33,26,0)</f>
        <v>月1回</v>
      </c>
      <c r="J220" s="60">
        <f>VLOOKUP(F220,'料金、単位一覧'!$A$16:$N$33,9,0)</f>
        <v>200</v>
      </c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8">
        <f t="shared" si="89"/>
        <v>0</v>
      </c>
      <c r="AQ220" s="12">
        <f t="shared" si="96"/>
        <v>0</v>
      </c>
      <c r="AR220" s="229"/>
      <c r="AS220" s="229"/>
      <c r="AT220" s="232"/>
    </row>
    <row r="221" spans="1:46" ht="12.75" customHeight="1" x14ac:dyDescent="0.2">
      <c r="A221" s="256" t="s">
        <v>11</v>
      </c>
      <c r="B221" s="257"/>
      <c r="C221" s="257"/>
      <c r="D221" s="257"/>
      <c r="E221" s="260"/>
      <c r="F221" s="223" t="str">
        <f>'料金、単位一覧'!$A$28</f>
        <v>口腔・栄養スクリーニング加算(Ⅰ)</v>
      </c>
      <c r="G221" s="224"/>
      <c r="H221" s="224"/>
      <c r="I221" s="61" t="str">
        <f>VLOOKUP(F221,'料金、単位一覧'!$A$16:$AD$33,26,0)</f>
        <v>月1回</v>
      </c>
      <c r="J221" s="60">
        <f>VLOOKUP(F221,'料金、単位一覧'!$A$16:$N$33,9,0)</f>
        <v>20</v>
      </c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8">
        <f t="shared" si="89"/>
        <v>0</v>
      </c>
      <c r="AQ221" s="12">
        <f t="shared" si="96"/>
        <v>0</v>
      </c>
      <c r="AR221" s="229"/>
      <c r="AS221" s="229"/>
      <c r="AT221" s="232"/>
    </row>
    <row r="222" spans="1:46" ht="12.75" customHeight="1" x14ac:dyDescent="0.2">
      <c r="A222" s="261"/>
      <c r="B222" s="262"/>
      <c r="C222" s="262"/>
      <c r="D222" s="262"/>
      <c r="E222" s="263"/>
      <c r="F222" s="223" t="str">
        <f>'料金、単位一覧'!$A$29</f>
        <v>口腔・栄養スクリーニング加算(Ⅱ)</v>
      </c>
      <c r="G222" s="224"/>
      <c r="H222" s="224"/>
      <c r="I222" s="61" t="str">
        <f>VLOOKUP(F222,'料金、単位一覧'!$A$16:$AD$33,26,0)</f>
        <v>月1回</v>
      </c>
      <c r="J222" s="60">
        <f>VLOOKUP(F222,'料金、単位一覧'!$A$16:$N$33,9,0)</f>
        <v>5</v>
      </c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8">
        <f t="shared" si="89"/>
        <v>0</v>
      </c>
      <c r="AQ222" s="12">
        <f t="shared" si="96"/>
        <v>0</v>
      </c>
      <c r="AR222" s="229"/>
      <c r="AS222" s="229"/>
      <c r="AT222" s="232"/>
    </row>
    <row r="223" spans="1:46" ht="12.75" customHeight="1" x14ac:dyDescent="0.2">
      <c r="A223" s="264"/>
      <c r="B223" s="265"/>
      <c r="C223" s="265"/>
      <c r="D223" s="265"/>
      <c r="E223" s="266"/>
      <c r="F223" s="223" t="str">
        <f>'料金、単位一覧'!$A$30</f>
        <v>口腔機能向上加算(Ⅰ)</v>
      </c>
      <c r="G223" s="224"/>
      <c r="H223" s="224"/>
      <c r="I223" s="61" t="str">
        <f>VLOOKUP(F223,'料金、単位一覧'!$A$16:$AD$33,26,0)</f>
        <v>月2回</v>
      </c>
      <c r="J223" s="60">
        <f>VLOOKUP(F223,'料金、単位一覧'!$A$16:$N$33,9,0)</f>
        <v>150</v>
      </c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8">
        <f t="shared" si="89"/>
        <v>0</v>
      </c>
      <c r="AQ223" s="12">
        <f t="shared" ref="AQ223" si="97">IF(AP223&gt;2,2,AP223)*J223</f>
        <v>0</v>
      </c>
      <c r="AR223" s="229"/>
      <c r="AS223" s="229"/>
      <c r="AT223" s="232"/>
    </row>
    <row r="224" spans="1:46" ht="12.75" customHeight="1" x14ac:dyDescent="0.2">
      <c r="A224" s="309"/>
      <c r="B224" s="262"/>
      <c r="C224" s="262"/>
      <c r="D224" s="262"/>
      <c r="E224" s="263"/>
      <c r="F224" s="223" t="str">
        <f>'料金、単位一覧'!$A$31</f>
        <v>口腔機能向上加算(Ⅱ)</v>
      </c>
      <c r="G224" s="224"/>
      <c r="H224" s="224"/>
      <c r="I224" s="61" t="str">
        <f>VLOOKUP(F224,'料金、単位一覧'!$A$16:$AD$33,26,0)</f>
        <v>月1回</v>
      </c>
      <c r="J224" s="60">
        <f>VLOOKUP(F224,'料金、単位一覧'!$A$16:$N$33,9,0)</f>
        <v>160</v>
      </c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8">
        <f t="shared" si="89"/>
        <v>0</v>
      </c>
      <c r="AQ224" s="12">
        <f t="shared" ref="AQ224:AQ225" si="98">IF(AP224&gt;1,1,AP224)*J224</f>
        <v>0</v>
      </c>
      <c r="AR224" s="229"/>
      <c r="AS224" s="229"/>
      <c r="AT224" s="232"/>
    </row>
    <row r="225" spans="1:46" ht="12.75" customHeight="1" x14ac:dyDescent="0.2">
      <c r="A225" s="310"/>
      <c r="B225" s="265"/>
      <c r="C225" s="265"/>
      <c r="D225" s="265"/>
      <c r="E225" s="266"/>
      <c r="F225" s="223" t="str">
        <f>'料金、単位一覧'!$A$32</f>
        <v>科学的介護推進体制加算</v>
      </c>
      <c r="G225" s="224"/>
      <c r="H225" s="224"/>
      <c r="I225" s="61" t="str">
        <f>VLOOKUP(F225,'料金、単位一覧'!$A$16:$AD$33,26,0)</f>
        <v>月1回</v>
      </c>
      <c r="J225" s="60">
        <f>VLOOKUP(F225,'料金、単位一覧'!$A$16:$N$33,9,0)</f>
        <v>40</v>
      </c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8">
        <f t="shared" si="89"/>
        <v>0</v>
      </c>
      <c r="AQ225" s="12">
        <f t="shared" si="98"/>
        <v>0</v>
      </c>
      <c r="AR225" s="229"/>
      <c r="AS225" s="229"/>
      <c r="AT225" s="232"/>
    </row>
    <row r="226" spans="1:46" ht="12.75" customHeight="1" x14ac:dyDescent="0.2">
      <c r="A226" s="62" t="str">
        <f t="shared" ref="A226:A227" si="99">IF(B226&gt;0,"選択","－")</f>
        <v>－</v>
      </c>
      <c r="B226" s="167">
        <f>IFERROR(CHOOSE(A210,'料金、単位一覧'!$I$85,'料金、単位一覧'!$I$86),0)</f>
        <v>0</v>
      </c>
      <c r="C226" s="167"/>
      <c r="D226" s="167"/>
      <c r="E226" s="167"/>
      <c r="F226" s="267" t="str">
        <f>'料金、単位一覧'!$A$33</f>
        <v>認知症通所介護感染症災害3％加算</v>
      </c>
      <c r="G226" s="268"/>
      <c r="H226" s="268"/>
      <c r="I226" s="269"/>
      <c r="J226" s="60">
        <f>VLOOKUP(F226,'料金、単位一覧'!$A$16:$N$33,9,0)</f>
        <v>0.03</v>
      </c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8">
        <f t="shared" si="89"/>
        <v>0</v>
      </c>
      <c r="AQ226" s="12">
        <f t="shared" ref="AQ226" si="100">IF(AP226&gt;2,2,AP226)*J226</f>
        <v>0</v>
      </c>
      <c r="AR226" s="229"/>
      <c r="AS226" s="229"/>
      <c r="AT226" s="232"/>
    </row>
    <row r="227" spans="1:46" ht="12.75" customHeight="1" x14ac:dyDescent="0.2">
      <c r="A227" s="62" t="str">
        <f t="shared" si="99"/>
        <v>選択</v>
      </c>
      <c r="B227" s="167">
        <f>IFERROR(CHOOSE(A213,'料金、単位一覧'!$I$85,'料金、単位一覧'!$I$86),0)</f>
        <v>10531</v>
      </c>
      <c r="C227" s="167"/>
      <c r="D227" s="167"/>
      <c r="E227" s="167"/>
      <c r="F227" s="225" t="str">
        <f>'料金、単位一覧'!$A$36</f>
        <v>サービス提供体制強化加算(Ⅰ)</v>
      </c>
      <c r="G227" s="226"/>
      <c r="H227" s="226"/>
      <c r="I227" s="227"/>
      <c r="J227" s="60">
        <f>VLOOKUP(F227,'料金、単位一覧'!$A$36:$N$38,9,0)</f>
        <v>22</v>
      </c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8">
        <f t="shared" si="89"/>
        <v>0</v>
      </c>
      <c r="AQ227" s="12">
        <f t="shared" ref="AQ227:AQ230" si="101">AP227*J227</f>
        <v>0</v>
      </c>
      <c r="AR227" s="229"/>
      <c r="AS227" s="229"/>
      <c r="AT227" s="232"/>
    </row>
    <row r="228" spans="1:46" ht="12.75" customHeight="1" x14ac:dyDescent="0.2">
      <c r="A228" s="255" t="str">
        <f t="shared" ref="A228" si="102">IF(A226=A227,"NG","OK")</f>
        <v>OK</v>
      </c>
      <c r="B228" s="167"/>
      <c r="C228" s="167"/>
      <c r="D228" s="167"/>
      <c r="E228" s="167"/>
      <c r="F228" s="225" t="str">
        <f>'料金、単位一覧'!$A$37</f>
        <v>サービス提供体制強化加算(Ⅱ)</v>
      </c>
      <c r="G228" s="226"/>
      <c r="H228" s="226"/>
      <c r="I228" s="227"/>
      <c r="J228" s="60">
        <f>VLOOKUP(F228,'料金、単位一覧'!$A$36:$N$38,9,0)</f>
        <v>18</v>
      </c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8">
        <f t="shared" si="89"/>
        <v>0</v>
      </c>
      <c r="AQ228" s="12">
        <f t="shared" si="101"/>
        <v>0</v>
      </c>
      <c r="AR228" s="229"/>
      <c r="AS228" s="229"/>
      <c r="AT228" s="232"/>
    </row>
    <row r="229" spans="1:46" ht="12.75" customHeight="1" x14ac:dyDescent="0.2">
      <c r="A229" s="80"/>
      <c r="B229" s="80"/>
      <c r="C229" s="80"/>
      <c r="D229" s="80"/>
      <c r="E229" s="80"/>
      <c r="F229" s="225" t="str">
        <f>'料金、単位一覧'!$A$38</f>
        <v>サービス提供体制強化加算(Ⅲ)</v>
      </c>
      <c r="G229" s="226"/>
      <c r="H229" s="226"/>
      <c r="I229" s="227"/>
      <c r="J229" s="60">
        <f>VLOOKUP(F229,'料金、単位一覧'!$A$36:$N$38,9,0)</f>
        <v>6</v>
      </c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8">
        <f t="shared" si="89"/>
        <v>0</v>
      </c>
      <c r="AQ229" s="12">
        <f t="shared" si="101"/>
        <v>0</v>
      </c>
      <c r="AR229" s="229"/>
      <c r="AS229" s="229"/>
      <c r="AT229" s="232"/>
    </row>
    <row r="230" spans="1:46" ht="12.75" customHeight="1" x14ac:dyDescent="0.2">
      <c r="A230" s="80"/>
      <c r="B230" s="80"/>
      <c r="C230" s="80"/>
      <c r="D230" s="80"/>
      <c r="E230" s="80"/>
      <c r="F230" s="225" t="s">
        <v>113</v>
      </c>
      <c r="G230" s="226"/>
      <c r="H230" s="226"/>
      <c r="I230" s="227"/>
      <c r="J230" s="63">
        <f>'料金、単位一覧'!$I$41</f>
        <v>-47</v>
      </c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8">
        <f t="shared" si="89"/>
        <v>0</v>
      </c>
      <c r="AQ230" s="12">
        <f t="shared" si="101"/>
        <v>0</v>
      </c>
      <c r="AR230" s="230"/>
      <c r="AS230" s="230"/>
      <c r="AT230" s="233"/>
    </row>
    <row r="231" spans="1:46" ht="12.75" customHeight="1" x14ac:dyDescent="0.2">
      <c r="A231" s="84"/>
      <c r="B231" s="298" t="s">
        <v>114</v>
      </c>
      <c r="C231" s="298"/>
      <c r="D231" s="298"/>
      <c r="E231" s="298"/>
      <c r="F231" s="211" t="str">
        <f>'料金、単位一覧'!$A$67</f>
        <v>昼食代</v>
      </c>
      <c r="G231" s="212"/>
      <c r="H231" s="212"/>
      <c r="I231" s="212"/>
      <c r="J231" s="64">
        <f>VLOOKUP(F231,'料金、単位一覧'!$A$67:$N$81,9,0)</f>
        <v>550</v>
      </c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">
        <f t="shared" si="89"/>
        <v>0</v>
      </c>
      <c r="AQ231" s="65" t="s">
        <v>116</v>
      </c>
      <c r="AR231" s="66">
        <f t="shared" ref="AR231" si="103">AP231*J231</f>
        <v>0</v>
      </c>
      <c r="AS231" s="67"/>
      <c r="AT231" s="68">
        <f t="shared" ref="AT231:AT248" si="104">AR231</f>
        <v>0</v>
      </c>
    </row>
    <row r="232" spans="1:46" ht="12.75" customHeight="1" x14ac:dyDescent="0.2">
      <c r="A232" s="84"/>
      <c r="B232" s="298"/>
      <c r="C232" s="298"/>
      <c r="D232" s="298"/>
      <c r="E232" s="298"/>
      <c r="F232" s="211" t="str">
        <f>'料金、単位一覧'!$A$68</f>
        <v>おやつ代</v>
      </c>
      <c r="G232" s="212"/>
      <c r="H232" s="212"/>
      <c r="I232" s="212"/>
      <c r="J232" s="64">
        <f>VLOOKUP(F232,'料金、単位一覧'!$A$67:$N$81,9,0)</f>
        <v>100</v>
      </c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10">
        <f t="shared" si="89"/>
        <v>0</v>
      </c>
      <c r="AQ232" s="65" t="s">
        <v>116</v>
      </c>
      <c r="AR232" s="66">
        <f t="shared" ref="AR232" si="105">IFERROR(AP232*J232,"")</f>
        <v>0</v>
      </c>
      <c r="AS232" s="13"/>
      <c r="AT232" s="69">
        <f t="shared" si="104"/>
        <v>0</v>
      </c>
    </row>
    <row r="233" spans="1:46" ht="12.75" customHeight="1" x14ac:dyDescent="0.2">
      <c r="A233" s="84"/>
      <c r="B233" s="298"/>
      <c r="C233" s="298"/>
      <c r="D233" s="298"/>
      <c r="E233" s="298"/>
      <c r="F233" s="211" t="str">
        <f>'料金、単位一覧'!$A$69</f>
        <v>パット代</v>
      </c>
      <c r="G233" s="212"/>
      <c r="H233" s="212"/>
      <c r="I233" s="212"/>
      <c r="J233" s="64">
        <f>VLOOKUP(F233,'料金、単位一覧'!$A$67:$N$81,9,0)</f>
        <v>50</v>
      </c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10">
        <f t="shared" si="89"/>
        <v>0</v>
      </c>
      <c r="AQ233" s="65" t="s">
        <v>116</v>
      </c>
      <c r="AR233" s="66">
        <f t="shared" ref="AR233:AR245" si="106">AP233*J233</f>
        <v>0</v>
      </c>
      <c r="AS233" s="13"/>
      <c r="AT233" s="69">
        <f t="shared" si="104"/>
        <v>0</v>
      </c>
    </row>
    <row r="234" spans="1:46" ht="12.75" customHeight="1" x14ac:dyDescent="0.2">
      <c r="A234" s="84"/>
      <c r="B234" s="298"/>
      <c r="C234" s="298"/>
      <c r="D234" s="298"/>
      <c r="E234" s="298"/>
      <c r="F234" s="211" t="str">
        <f>'料金、単位一覧'!$A$70</f>
        <v>リハビリパンツ代</v>
      </c>
      <c r="G234" s="212"/>
      <c r="H234" s="212"/>
      <c r="I234" s="212"/>
      <c r="J234" s="64">
        <f>VLOOKUP(F234,'料金、単位一覧'!$A$67:$N$81,9,0)</f>
        <v>100</v>
      </c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10">
        <f t="shared" si="89"/>
        <v>0</v>
      </c>
      <c r="AQ234" s="65" t="s">
        <v>116</v>
      </c>
      <c r="AR234" s="66">
        <f t="shared" si="106"/>
        <v>0</v>
      </c>
      <c r="AS234" s="13"/>
      <c r="AT234" s="69">
        <f t="shared" si="104"/>
        <v>0</v>
      </c>
    </row>
    <row r="235" spans="1:46" ht="12.75" customHeight="1" x14ac:dyDescent="0.2">
      <c r="A235" s="84"/>
      <c r="B235" s="298"/>
      <c r="C235" s="298"/>
      <c r="D235" s="298"/>
      <c r="E235" s="298"/>
      <c r="F235" s="211" t="str">
        <f>'料金、単位一覧'!$A$71</f>
        <v>おむつ代</v>
      </c>
      <c r="G235" s="212"/>
      <c r="H235" s="212"/>
      <c r="I235" s="212"/>
      <c r="J235" s="64">
        <f>VLOOKUP(F235,'料金、単位一覧'!$A$67:$N$81,9,0)</f>
        <v>150</v>
      </c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10">
        <f t="shared" si="89"/>
        <v>0</v>
      </c>
      <c r="AQ235" s="65" t="s">
        <v>116</v>
      </c>
      <c r="AR235" s="66">
        <f t="shared" si="106"/>
        <v>0</v>
      </c>
      <c r="AS235" s="13"/>
      <c r="AT235" s="69">
        <f t="shared" si="104"/>
        <v>0</v>
      </c>
    </row>
    <row r="236" spans="1:46" ht="12.75" customHeight="1" x14ac:dyDescent="0.2">
      <c r="A236" s="84"/>
      <c r="B236" s="298"/>
      <c r="C236" s="298"/>
      <c r="D236" s="298"/>
      <c r="E236" s="298"/>
      <c r="F236" s="211" t="str">
        <f>'料金、単位一覧'!$A$72</f>
        <v>お泊りサービス</v>
      </c>
      <c r="G236" s="212"/>
      <c r="H236" s="212"/>
      <c r="I236" s="212"/>
      <c r="J236" s="64">
        <f>VLOOKUP(F236,'料金、単位一覧'!$A$67:$N$81,9,0)</f>
        <v>2000</v>
      </c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10">
        <f t="shared" si="89"/>
        <v>0</v>
      </c>
      <c r="AQ236" s="65" t="s">
        <v>116</v>
      </c>
      <c r="AR236" s="66">
        <f t="shared" si="106"/>
        <v>0</v>
      </c>
      <c r="AS236" s="13"/>
      <c r="AT236" s="69">
        <f t="shared" si="104"/>
        <v>0</v>
      </c>
    </row>
    <row r="237" spans="1:46" ht="12.75" customHeight="1" x14ac:dyDescent="0.2">
      <c r="A237" s="84"/>
      <c r="B237" s="298"/>
      <c r="C237" s="298"/>
      <c r="D237" s="298"/>
      <c r="E237" s="298"/>
      <c r="F237" s="211" t="str">
        <f>'料金、単位一覧'!$A$73</f>
        <v>シーツ交換代</v>
      </c>
      <c r="G237" s="212"/>
      <c r="H237" s="212"/>
      <c r="I237" s="212"/>
      <c r="J237" s="64">
        <f>VLOOKUP(F237,'料金、単位一覧'!$A$67:$N$81,9,0)</f>
        <v>220</v>
      </c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10">
        <f t="shared" si="89"/>
        <v>0</v>
      </c>
      <c r="AQ237" s="65" t="s">
        <v>116</v>
      </c>
      <c r="AR237" s="66">
        <f t="shared" si="106"/>
        <v>0</v>
      </c>
      <c r="AS237" s="13"/>
      <c r="AT237" s="69">
        <f t="shared" si="104"/>
        <v>0</v>
      </c>
    </row>
    <row r="238" spans="1:46" ht="12.75" customHeight="1" x14ac:dyDescent="0.2">
      <c r="A238" s="84"/>
      <c r="B238" s="298"/>
      <c r="C238" s="298"/>
      <c r="D238" s="298"/>
      <c r="E238" s="298"/>
      <c r="F238" s="211" t="str">
        <f>'料金、単位一覧'!$A$74</f>
        <v>夕食代</v>
      </c>
      <c r="G238" s="212"/>
      <c r="H238" s="212"/>
      <c r="I238" s="212"/>
      <c r="J238" s="64">
        <f>VLOOKUP(F238,'料金、単位一覧'!$A$67:$N$81,9,0)</f>
        <v>650</v>
      </c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10">
        <f t="shared" si="89"/>
        <v>0</v>
      </c>
      <c r="AQ238" s="65" t="s">
        <v>116</v>
      </c>
      <c r="AR238" s="66">
        <f t="shared" si="106"/>
        <v>0</v>
      </c>
      <c r="AS238" s="13"/>
      <c r="AT238" s="69">
        <f t="shared" si="104"/>
        <v>0</v>
      </c>
    </row>
    <row r="239" spans="1:46" ht="12.75" customHeight="1" x14ac:dyDescent="0.2">
      <c r="A239" s="84"/>
      <c r="B239" s="298"/>
      <c r="C239" s="298"/>
      <c r="D239" s="298"/>
      <c r="E239" s="298"/>
      <c r="F239" s="211" t="str">
        <f>'料金、単位一覧'!$A$75</f>
        <v>朝食代</v>
      </c>
      <c r="G239" s="212"/>
      <c r="H239" s="212"/>
      <c r="I239" s="212"/>
      <c r="J239" s="64">
        <f>VLOOKUP(F239,'料金、単位一覧'!$A$67:$N$81,9,0)</f>
        <v>330</v>
      </c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10">
        <f t="shared" si="89"/>
        <v>0</v>
      </c>
      <c r="AQ239" s="65" t="s">
        <v>116</v>
      </c>
      <c r="AR239" s="66">
        <f t="shared" si="106"/>
        <v>0</v>
      </c>
      <c r="AS239" s="13"/>
      <c r="AT239" s="69">
        <f t="shared" si="104"/>
        <v>0</v>
      </c>
    </row>
    <row r="240" spans="1:46" ht="12.75" customHeight="1" x14ac:dyDescent="0.2">
      <c r="A240" s="84"/>
      <c r="B240" s="298"/>
      <c r="C240" s="298"/>
      <c r="D240" s="298"/>
      <c r="E240" s="298"/>
      <c r="F240" s="211" t="str">
        <f>'料金、単位一覧'!$A$76</f>
        <v>時間外利用料</v>
      </c>
      <c r="G240" s="212"/>
      <c r="H240" s="212"/>
      <c r="I240" s="212"/>
      <c r="J240" s="64">
        <f>VLOOKUP(F240,'料金、単位一覧'!$A$67:$N$81,9,0)</f>
        <v>300</v>
      </c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10">
        <f t="shared" si="89"/>
        <v>0</v>
      </c>
      <c r="AQ240" s="65" t="s">
        <v>116</v>
      </c>
      <c r="AR240" s="66">
        <f t="shared" si="106"/>
        <v>0</v>
      </c>
      <c r="AS240" s="13"/>
      <c r="AT240" s="69">
        <f t="shared" si="104"/>
        <v>0</v>
      </c>
    </row>
    <row r="241" spans="1:47" ht="12.75" customHeight="1" x14ac:dyDescent="0.2">
      <c r="A241" s="84"/>
      <c r="B241" s="298"/>
      <c r="C241" s="298"/>
      <c r="D241" s="298"/>
      <c r="E241" s="298"/>
      <c r="F241" s="211" t="str">
        <f>'料金、単位一覧'!$A$77</f>
        <v>洗濯代</v>
      </c>
      <c r="G241" s="212"/>
      <c r="H241" s="212"/>
      <c r="I241" s="212"/>
      <c r="J241" s="64">
        <f>VLOOKUP(F241,'料金、単位一覧'!$A$67:$N$81,9,0)</f>
        <v>150</v>
      </c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10">
        <f t="shared" si="89"/>
        <v>0</v>
      </c>
      <c r="AQ241" s="65" t="s">
        <v>116</v>
      </c>
      <c r="AR241" s="66">
        <f t="shared" si="106"/>
        <v>0</v>
      </c>
      <c r="AS241" s="13"/>
      <c r="AT241" s="69">
        <f t="shared" si="104"/>
        <v>0</v>
      </c>
    </row>
    <row r="242" spans="1:47" ht="12.75" customHeight="1" x14ac:dyDescent="0.2">
      <c r="A242" s="84"/>
      <c r="B242" s="298"/>
      <c r="C242" s="298"/>
      <c r="D242" s="298"/>
      <c r="E242" s="298"/>
      <c r="F242" s="211" t="str">
        <f>'料金、単位一覧'!$A$78</f>
        <v>通院サポート（最初の３時間）</v>
      </c>
      <c r="G242" s="212"/>
      <c r="H242" s="212"/>
      <c r="I242" s="212"/>
      <c r="J242" s="64">
        <f>VLOOKUP(F242,'料金、単位一覧'!$A$67:$N$81,9,0)</f>
        <v>3300</v>
      </c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10">
        <f t="shared" si="89"/>
        <v>0</v>
      </c>
      <c r="AQ242" s="65" t="s">
        <v>116</v>
      </c>
      <c r="AR242" s="66">
        <f t="shared" si="106"/>
        <v>0</v>
      </c>
      <c r="AS242" s="13"/>
      <c r="AT242" s="69">
        <f t="shared" si="104"/>
        <v>0</v>
      </c>
    </row>
    <row r="243" spans="1:47" ht="12.75" customHeight="1" x14ac:dyDescent="0.2">
      <c r="A243" s="84"/>
      <c r="B243" s="298"/>
      <c r="C243" s="298"/>
      <c r="D243" s="298"/>
      <c r="E243" s="298"/>
      <c r="F243" s="211" t="str">
        <f>'料金、単位一覧'!$A$79</f>
        <v>通院サポート延長（１時間毎）</v>
      </c>
      <c r="G243" s="212"/>
      <c r="H243" s="212"/>
      <c r="I243" s="212"/>
      <c r="J243" s="64">
        <f>VLOOKUP(F243,'料金、単位一覧'!$A$67:$N$81,9,0)</f>
        <v>1100</v>
      </c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10">
        <f t="shared" si="89"/>
        <v>0</v>
      </c>
      <c r="AQ243" s="65" t="s">
        <v>116</v>
      </c>
      <c r="AR243" s="66">
        <f t="shared" si="106"/>
        <v>0</v>
      </c>
      <c r="AS243" s="13"/>
      <c r="AT243" s="69">
        <f t="shared" si="104"/>
        <v>0</v>
      </c>
    </row>
    <row r="244" spans="1:47" ht="12.75" customHeight="1" x14ac:dyDescent="0.2">
      <c r="A244" s="84"/>
      <c r="B244" s="298"/>
      <c r="C244" s="298"/>
      <c r="D244" s="298"/>
      <c r="E244" s="298"/>
      <c r="F244" s="211" t="str">
        <f>'料金、単位一覧'!$A$80</f>
        <v>保険外事業利用（要介護）</v>
      </c>
      <c r="G244" s="212"/>
      <c r="H244" s="212"/>
      <c r="I244" s="212"/>
      <c r="J244" s="64">
        <f>VLOOKUP(F244,'料金、単位一覧'!$A$67:$N$81,9,0)</f>
        <v>3000</v>
      </c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10">
        <f t="shared" si="89"/>
        <v>0</v>
      </c>
      <c r="AQ244" s="65" t="s">
        <v>116</v>
      </c>
      <c r="AR244" s="66">
        <f t="shared" si="106"/>
        <v>0</v>
      </c>
      <c r="AS244" s="13"/>
      <c r="AT244" s="69">
        <f t="shared" si="104"/>
        <v>0</v>
      </c>
    </row>
    <row r="245" spans="1:47" ht="12.75" customHeight="1" x14ac:dyDescent="0.2">
      <c r="A245" s="84"/>
      <c r="B245" s="298"/>
      <c r="C245" s="298"/>
      <c r="D245" s="298"/>
      <c r="E245" s="298"/>
      <c r="F245" s="211" t="str">
        <f>'料金、単位一覧'!$A$81</f>
        <v>通所介護実費請求（要支援）</v>
      </c>
      <c r="G245" s="212"/>
      <c r="H245" s="212"/>
      <c r="I245" s="212"/>
      <c r="J245" s="70">
        <f>VLOOKUP(F245,'料金、単位一覧'!$A$67:$N$81,9,0)</f>
        <v>5000</v>
      </c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10">
        <f t="shared" si="89"/>
        <v>0</v>
      </c>
      <c r="AQ245" s="65" t="s">
        <v>116</v>
      </c>
      <c r="AR245" s="66">
        <f t="shared" si="106"/>
        <v>0</v>
      </c>
      <c r="AS245" s="13"/>
      <c r="AT245" s="69">
        <f t="shared" si="104"/>
        <v>0</v>
      </c>
    </row>
    <row r="246" spans="1:47" ht="12.75" customHeight="1" x14ac:dyDescent="0.2">
      <c r="A246" s="84"/>
      <c r="B246" s="298" t="s">
        <v>117</v>
      </c>
      <c r="C246" s="298"/>
      <c r="D246" s="298"/>
      <c r="E246" s="298"/>
      <c r="F246" s="213"/>
      <c r="G246" s="214"/>
      <c r="H246" s="214"/>
      <c r="I246" s="215"/>
      <c r="J246" s="71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65" t="s">
        <v>116</v>
      </c>
      <c r="AQ246" s="65" t="s">
        <v>116</v>
      </c>
      <c r="AR246" s="66"/>
      <c r="AS246" s="13"/>
      <c r="AT246" s="69">
        <f t="shared" si="104"/>
        <v>0</v>
      </c>
    </row>
    <row r="247" spans="1:47" ht="12.75" customHeight="1" x14ac:dyDescent="0.2">
      <c r="A247" s="84"/>
      <c r="B247" s="298"/>
      <c r="C247" s="298"/>
      <c r="D247" s="298"/>
      <c r="E247" s="298"/>
      <c r="F247" s="213"/>
      <c r="G247" s="214"/>
      <c r="H247" s="214"/>
      <c r="I247" s="215"/>
      <c r="J247" s="71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65" t="s">
        <v>116</v>
      </c>
      <c r="AQ247" s="65" t="s">
        <v>116</v>
      </c>
      <c r="AR247" s="66"/>
      <c r="AS247" s="13"/>
      <c r="AT247" s="69">
        <f t="shared" si="104"/>
        <v>0</v>
      </c>
    </row>
    <row r="248" spans="1:47" ht="12.75" customHeight="1" thickBot="1" x14ac:dyDescent="0.25">
      <c r="A248" s="84"/>
      <c r="B248" s="299"/>
      <c r="C248" s="299"/>
      <c r="D248" s="299"/>
      <c r="E248" s="299"/>
      <c r="F248" s="216"/>
      <c r="G248" s="217"/>
      <c r="H248" s="217"/>
      <c r="I248" s="218"/>
      <c r="J248" s="72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73" t="s">
        <v>116</v>
      </c>
      <c r="AQ248" s="73" t="s">
        <v>116</v>
      </c>
      <c r="AR248" s="74"/>
      <c r="AS248" s="74"/>
      <c r="AT248" s="75">
        <f t="shared" si="104"/>
        <v>0</v>
      </c>
    </row>
    <row r="249" spans="1:47" ht="12.75" customHeight="1" thickBot="1" x14ac:dyDescent="0.25">
      <c r="A249" s="311" t="s">
        <v>7</v>
      </c>
      <c r="B249" s="312"/>
      <c r="C249" s="312"/>
      <c r="D249" s="312"/>
      <c r="E249" s="313"/>
      <c r="F249" s="219">
        <f t="shared" ref="F249" si="107">SUM(AT201:AT248)</f>
        <v>0</v>
      </c>
      <c r="G249" s="220"/>
      <c r="H249" s="220"/>
      <c r="I249" s="221"/>
      <c r="J249" s="76"/>
      <c r="K249" s="234" t="s">
        <v>12</v>
      </c>
      <c r="L249" s="235"/>
      <c r="M249" s="235"/>
      <c r="N249" s="235"/>
      <c r="O249" s="236"/>
      <c r="P249" s="237">
        <f t="shared" ref="P249" si="108">SUM(AT201:AT230)</f>
        <v>0</v>
      </c>
      <c r="Q249" s="220"/>
      <c r="R249" s="220"/>
      <c r="S249" s="220"/>
      <c r="T249" s="221"/>
      <c r="U249" s="238" t="s">
        <v>13</v>
      </c>
      <c r="V249" s="235"/>
      <c r="W249" s="235"/>
      <c r="X249" s="235"/>
      <c r="Y249" s="236"/>
      <c r="Z249" s="237">
        <f t="shared" ref="Z249" si="109">SUM(AT231:AT248)</f>
        <v>0</v>
      </c>
      <c r="AA249" s="220"/>
      <c r="AB249" s="220"/>
      <c r="AC249" s="220"/>
      <c r="AD249" s="221"/>
      <c r="AE249" s="238" t="s">
        <v>14</v>
      </c>
      <c r="AF249" s="235"/>
      <c r="AG249" s="235"/>
      <c r="AH249" s="235"/>
      <c r="AI249" s="236"/>
      <c r="AJ249" s="239">
        <f t="shared" ref="AJ249" si="110">SUM(AQ202:AQ208,AQ209:AQ230)</f>
        <v>0</v>
      </c>
      <c r="AK249" s="220"/>
      <c r="AL249" s="220"/>
      <c r="AM249" s="220"/>
      <c r="AN249" s="220"/>
      <c r="AO249" s="221"/>
      <c r="AP249" s="77"/>
      <c r="AQ249" s="78"/>
      <c r="AR249" s="78"/>
      <c r="AS249" s="78"/>
      <c r="AT249" s="79"/>
    </row>
    <row r="250" spans="1:47" ht="12.75" customHeight="1" x14ac:dyDescent="0.2">
      <c r="A250" s="240" t="s">
        <v>1</v>
      </c>
      <c r="B250" s="241"/>
      <c r="C250" s="241"/>
      <c r="D250" s="241"/>
      <c r="E250" s="242"/>
      <c r="F250" s="242" t="s">
        <v>4</v>
      </c>
      <c r="G250" s="243"/>
      <c r="H250" s="243"/>
      <c r="I250" s="243"/>
      <c r="J250" s="5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  <c r="X250" s="243"/>
      <c r="Y250" s="243"/>
      <c r="Z250" s="243"/>
      <c r="AA250" s="243"/>
      <c r="AB250" s="243"/>
      <c r="AC250" s="243"/>
      <c r="AD250" s="243"/>
      <c r="AE250" s="243"/>
      <c r="AF250" s="243"/>
      <c r="AG250" s="243"/>
      <c r="AH250" s="243"/>
      <c r="AI250" s="243"/>
      <c r="AJ250" s="243"/>
      <c r="AK250" s="243"/>
      <c r="AL250" s="243"/>
      <c r="AM250" s="243"/>
      <c r="AN250" s="243"/>
      <c r="AO250" s="243"/>
      <c r="AP250" s="244"/>
      <c r="AQ250" s="54">
        <f>IFERROR(ROUND(ROUND(VLOOKUP($O$2,'料金、単位一覧'!$A$47:$L$64,9,0)*SUM(AQ251:AQ279),0),"0"),0)</f>
        <v>0</v>
      </c>
      <c r="AR250" s="55">
        <f>TRUNC(TRUNC(SUM(AQ250,AQ251:AQ279)*'料金、単位一覧'!$P$4)-TRUNC(SUM(AQ251:AQ279)*'料金、単位一覧'!$P$4))</f>
        <v>0</v>
      </c>
      <c r="AS250" s="55">
        <f t="shared" ref="AS250" si="111">TRUNC(AR250*A268,0)</f>
        <v>0</v>
      </c>
      <c r="AT250" s="56">
        <f t="shared" ref="AT250:AT251" si="112">AR250-AS250</f>
        <v>0</v>
      </c>
      <c r="AU250" s="57">
        <f t="shared" ref="AU250" si="113">AR250</f>
        <v>0</v>
      </c>
    </row>
    <row r="251" spans="1:47" ht="12.75" customHeight="1" x14ac:dyDescent="0.2">
      <c r="A251" s="245" t="s">
        <v>119</v>
      </c>
      <c r="B251" s="246"/>
      <c r="C251" s="246"/>
      <c r="D251" s="246"/>
      <c r="E251" s="251" t="s">
        <v>8</v>
      </c>
      <c r="F251" s="254" t="s">
        <v>141</v>
      </c>
      <c r="G251" s="254"/>
      <c r="H251" s="254"/>
      <c r="I251" s="254"/>
      <c r="J251" s="5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">
        <f t="shared" ref="AP251:AP294" si="114">SUM(K251:AO251)</f>
        <v>0</v>
      </c>
      <c r="AQ251" s="59">
        <f>IFERROR(TRUNC(CHOOSE(A262,'料金、単位一覧'!$E$9,'料金、単位一覧'!$E$10,'料金、単位一覧'!$E$11,'料金、単位一覧'!$E$12,'料金、単位一覧'!$E$13)*AP251),0)</f>
        <v>0</v>
      </c>
      <c r="AR251" s="228">
        <f>TRUNC(SUM(AQ251:AQ279)*'料金、単位一覧'!$P$4)</f>
        <v>0</v>
      </c>
      <c r="AS251" s="228">
        <f t="shared" ref="AS251" si="115">TRUNC(AR251*A268,0)</f>
        <v>0</v>
      </c>
      <c r="AT251" s="231">
        <f t="shared" si="112"/>
        <v>0</v>
      </c>
      <c r="AU251" s="57"/>
    </row>
    <row r="252" spans="1:47" ht="12.75" customHeight="1" x14ac:dyDescent="0.2">
      <c r="A252" s="247"/>
      <c r="B252" s="248"/>
      <c r="C252" s="248"/>
      <c r="D252" s="248"/>
      <c r="E252" s="252"/>
      <c r="F252" s="222" t="s">
        <v>142</v>
      </c>
      <c r="G252" s="222"/>
      <c r="H252" s="222"/>
      <c r="I252" s="222"/>
      <c r="J252" s="27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8">
        <f t="shared" si="114"/>
        <v>0</v>
      </c>
      <c r="AQ252" s="11">
        <f>IFERROR(TRUNC(CHOOSE(A262,'料金、単位一覧'!$H$9,'料金、単位一覧'!$H$10,'料金、単位一覧'!$H$11,'料金、単位一覧'!$H$12,'料金、単位一覧'!$H$13)*AP252),0)</f>
        <v>0</v>
      </c>
      <c r="AR252" s="229"/>
      <c r="AS252" s="229"/>
      <c r="AT252" s="232"/>
    </row>
    <row r="253" spans="1:47" ht="12.75" customHeight="1" x14ac:dyDescent="0.2">
      <c r="A253" s="247"/>
      <c r="B253" s="248"/>
      <c r="C253" s="248"/>
      <c r="D253" s="248"/>
      <c r="E253" s="252"/>
      <c r="F253" s="222" t="s">
        <v>143</v>
      </c>
      <c r="G253" s="222"/>
      <c r="H253" s="222"/>
      <c r="I253" s="222"/>
      <c r="J253" s="27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8">
        <f t="shared" si="114"/>
        <v>0</v>
      </c>
      <c r="AQ253" s="11">
        <f>IFERROR(TRUNC(CHOOSE(A262,'料金、単位一覧'!$K$9,'料金、単位一覧'!$K$10,'料金、単位一覧'!$K$11,'料金、単位一覧'!$K$12,'料金、単位一覧'!$K$13)*AP253),0)</f>
        <v>0</v>
      </c>
      <c r="AR253" s="229"/>
      <c r="AS253" s="229"/>
      <c r="AT253" s="232"/>
    </row>
    <row r="254" spans="1:47" ht="12.75" customHeight="1" x14ac:dyDescent="0.2">
      <c r="A254" s="247"/>
      <c r="B254" s="248"/>
      <c r="C254" s="248"/>
      <c r="D254" s="248"/>
      <c r="E254" s="252"/>
      <c r="F254" s="222" t="s">
        <v>144</v>
      </c>
      <c r="G254" s="222"/>
      <c r="H254" s="222"/>
      <c r="I254" s="222"/>
      <c r="J254" s="27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8">
        <f t="shared" si="114"/>
        <v>0</v>
      </c>
      <c r="AQ254" s="11">
        <f>IFERROR(TRUNC(CHOOSE(A262,'料金、単位一覧'!$N$9,'料金、単位一覧'!$N$10,'料金、単位一覧'!$N$11,'料金、単位一覧'!$N$12,'料金、単位一覧'!$N$13)*AP254),0)</f>
        <v>0</v>
      </c>
      <c r="AR254" s="229"/>
      <c r="AS254" s="229"/>
      <c r="AT254" s="232"/>
    </row>
    <row r="255" spans="1:47" ht="12.75" customHeight="1" x14ac:dyDescent="0.2">
      <c r="A255" s="247"/>
      <c r="B255" s="248"/>
      <c r="C255" s="248"/>
      <c r="D255" s="248"/>
      <c r="E255" s="252"/>
      <c r="F255" s="222" t="s">
        <v>145</v>
      </c>
      <c r="G255" s="222"/>
      <c r="H255" s="222"/>
      <c r="I255" s="222"/>
      <c r="J255" s="27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8">
        <f t="shared" si="114"/>
        <v>0</v>
      </c>
      <c r="AQ255" s="11">
        <f>IFERROR(TRUNC(CHOOSE(A262,'料金、単位一覧'!$Q$9,'料金、単位一覧'!$Q$10,'料金、単位一覧'!$Q$11,'料金、単位一覧'!$Q$12,'料金、単位一覧'!$Q$13)*AP255),0)</f>
        <v>0</v>
      </c>
      <c r="AR255" s="229"/>
      <c r="AS255" s="229"/>
      <c r="AT255" s="232"/>
    </row>
    <row r="256" spans="1:47" ht="12.75" customHeight="1" x14ac:dyDescent="0.2">
      <c r="A256" s="247"/>
      <c r="B256" s="248"/>
      <c r="C256" s="248"/>
      <c r="D256" s="248"/>
      <c r="E256" s="252"/>
      <c r="F256" s="222" t="s">
        <v>146</v>
      </c>
      <c r="G256" s="222"/>
      <c r="H256" s="222"/>
      <c r="I256" s="222"/>
      <c r="J256" s="27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8">
        <f t="shared" si="114"/>
        <v>0</v>
      </c>
      <c r="AQ256" s="12">
        <f>IFERROR(TRUNC(CHOOSE(A262,'料金、単位一覧'!$T$9,'料金、単位一覧'!$T$10,'料金、単位一覧'!$T$11,'料金、単位一覧'!$T$12,'料金、単位一覧'!$T$13)*AP256),0)</f>
        <v>0</v>
      </c>
      <c r="AR256" s="229"/>
      <c r="AS256" s="229"/>
      <c r="AT256" s="232"/>
    </row>
    <row r="257" spans="1:46" ht="12.75" customHeight="1" x14ac:dyDescent="0.2">
      <c r="A257" s="247"/>
      <c r="B257" s="248"/>
      <c r="C257" s="248"/>
      <c r="D257" s="248"/>
      <c r="E257" s="252"/>
      <c r="F257" s="222" t="s">
        <v>147</v>
      </c>
      <c r="G257" s="222"/>
      <c r="H257" s="222"/>
      <c r="I257" s="222"/>
      <c r="J257" s="27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8">
        <f t="shared" si="114"/>
        <v>0</v>
      </c>
      <c r="AQ257" s="12">
        <f>IFERROR(TRUNC(CHOOSE(A262,'料金、単位一覧'!$W$9,'料金、単位一覧'!$W$10,'料金、単位一覧'!$W$11,'料金、単位一覧'!$W$12,'料金、単位一覧'!$W$13)*AP257),0)</f>
        <v>0</v>
      </c>
      <c r="AR257" s="229"/>
      <c r="AS257" s="229"/>
      <c r="AT257" s="232"/>
    </row>
    <row r="258" spans="1:46" ht="12.75" customHeight="1" x14ac:dyDescent="0.2">
      <c r="A258" s="247"/>
      <c r="B258" s="248"/>
      <c r="C258" s="248"/>
      <c r="D258" s="248"/>
      <c r="E258" s="252"/>
      <c r="F258" s="223" t="str">
        <f>'料金、単位一覧'!$A$16</f>
        <v>延長加算</v>
      </c>
      <c r="G258" s="224"/>
      <c r="H258" s="224"/>
      <c r="I258" s="61" t="str">
        <f>VLOOKUP(F258,'料金、単位一覧'!$A$16:$AD$33,26,0)</f>
        <v>1H</v>
      </c>
      <c r="J258" s="60">
        <f>VLOOKUP(F258,'料金、単位一覧'!$A$16:$N$33,9,0)</f>
        <v>50</v>
      </c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8">
        <f t="shared" si="114"/>
        <v>0</v>
      </c>
      <c r="AQ258" s="12">
        <f t="shared" ref="AQ258" si="116">(COUNTIF($K258:$AO258,"&gt;=5")*($J258*5))+(COUNTIF($K258:$AO258,"=4")*($J258*4))+(COUNTIF($K258:$AO258,"=3")*($J258*3))+(COUNTIF($K258:$AO258,"=2")*($J258*2))+(COUNTIF($K258:$AO258,"=1")*$J258)</f>
        <v>0</v>
      </c>
      <c r="AR258" s="229"/>
      <c r="AS258" s="229"/>
      <c r="AT258" s="232"/>
    </row>
    <row r="259" spans="1:46" ht="12.75" customHeight="1" x14ac:dyDescent="0.2">
      <c r="A259" s="247"/>
      <c r="B259" s="248"/>
      <c r="C259" s="248"/>
      <c r="D259" s="248"/>
      <c r="E259" s="252"/>
      <c r="F259" s="223" t="str">
        <f>'料金、単位一覧'!$A$17</f>
        <v>個別機能訓練加算(Ⅰ)</v>
      </c>
      <c r="G259" s="224"/>
      <c r="H259" s="224"/>
      <c r="I259" s="61">
        <f>VLOOKUP(F259,'料金、単位一覧'!$A$16:$AD$33,26,0)</f>
        <v>0</v>
      </c>
      <c r="J259" s="60">
        <f>VLOOKUP(F259,'料金、単位一覧'!$A$16:$N$33,9,0)</f>
        <v>27</v>
      </c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8">
        <f t="shared" si="114"/>
        <v>0</v>
      </c>
      <c r="AQ259" s="12">
        <f t="shared" ref="AQ259:AQ260" si="117">AP259*J259</f>
        <v>0</v>
      </c>
      <c r="AR259" s="229"/>
      <c r="AS259" s="229"/>
      <c r="AT259" s="232"/>
    </row>
    <row r="260" spans="1:46" ht="12.75" customHeight="1" x14ac:dyDescent="0.2">
      <c r="A260" s="249"/>
      <c r="B260" s="250"/>
      <c r="C260" s="250"/>
      <c r="D260" s="250"/>
      <c r="E260" s="253"/>
      <c r="F260" s="223" t="str">
        <f>'料金、単位一覧'!$A$18</f>
        <v>個別機能訓練加算(Ⅱ)</v>
      </c>
      <c r="G260" s="224"/>
      <c r="H260" s="224"/>
      <c r="I260" s="61">
        <f>VLOOKUP(F260,'料金、単位一覧'!$A$16:$AD$33,26,0)</f>
        <v>0</v>
      </c>
      <c r="J260" s="60">
        <f>VLOOKUP(F260,'料金、単位一覧'!$A$16:$N$33,9,0)</f>
        <v>20</v>
      </c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8">
        <f t="shared" si="114"/>
        <v>0</v>
      </c>
      <c r="AQ260" s="12">
        <f t="shared" si="117"/>
        <v>0</v>
      </c>
      <c r="AR260" s="229"/>
      <c r="AS260" s="229"/>
      <c r="AT260" s="232"/>
    </row>
    <row r="261" spans="1:46" ht="12.75" customHeight="1" x14ac:dyDescent="0.2">
      <c r="A261" s="256" t="s">
        <v>140</v>
      </c>
      <c r="B261" s="257"/>
      <c r="C261" s="257"/>
      <c r="D261" s="257"/>
      <c r="E261" s="257"/>
      <c r="F261" s="223" t="str">
        <f>'料金、単位一覧'!$A$19</f>
        <v>入浴加算（Ⅰ）</v>
      </c>
      <c r="G261" s="224"/>
      <c r="H261" s="224"/>
      <c r="I261" s="61" t="str">
        <f>VLOOKUP(F261,'料金、単位一覧'!$A$16:$AD$33,26,0)</f>
        <v>月1回</v>
      </c>
      <c r="J261" s="60">
        <f>VLOOKUP(F261,'料金、単位一覧'!$A$16:$N$33,9,0)</f>
        <v>40</v>
      </c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8">
        <f t="shared" si="114"/>
        <v>0</v>
      </c>
      <c r="AQ261" s="12">
        <f t="shared" ref="AQ261" si="118">IF(AP261&gt;1,1,AP261)*J261</f>
        <v>0</v>
      </c>
      <c r="AR261" s="229"/>
      <c r="AS261" s="229"/>
      <c r="AT261" s="232"/>
    </row>
    <row r="262" spans="1:46" ht="12.75" customHeight="1" x14ac:dyDescent="0.2">
      <c r="A262" s="258">
        <v>2</v>
      </c>
      <c r="B262" s="259"/>
      <c r="C262" s="259"/>
      <c r="D262" s="259"/>
      <c r="E262" s="259"/>
      <c r="F262" s="223" t="str">
        <f>'料金、単位一覧'!$A$20</f>
        <v>入浴加算（Ⅱ）</v>
      </c>
      <c r="G262" s="224"/>
      <c r="H262" s="224"/>
      <c r="I262" s="61">
        <f>VLOOKUP(F262,'料金、単位一覧'!$A$16:$AD$33,26,0)</f>
        <v>0</v>
      </c>
      <c r="J262" s="60">
        <f>VLOOKUP(F262,'料金、単位一覧'!$A$16:$N$33,9,0)</f>
        <v>55</v>
      </c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8">
        <f t="shared" si="114"/>
        <v>0</v>
      </c>
      <c r="AQ262" s="12">
        <f t="shared" ref="AQ262:AQ266" si="119">AP262*J262</f>
        <v>0</v>
      </c>
      <c r="AR262" s="229"/>
      <c r="AS262" s="229"/>
      <c r="AT262" s="232"/>
    </row>
    <row r="263" spans="1:46" ht="12.75" customHeight="1" x14ac:dyDescent="0.2">
      <c r="A263" s="258"/>
      <c r="B263" s="259"/>
      <c r="C263" s="259"/>
      <c r="D263" s="259"/>
      <c r="E263" s="259"/>
      <c r="F263" s="223" t="str">
        <f>'料金、単位一覧'!$A$21</f>
        <v>若年性認知利用者受入加算</v>
      </c>
      <c r="G263" s="224"/>
      <c r="H263" s="224"/>
      <c r="I263" s="61">
        <f>VLOOKUP(F263,'料金、単位一覧'!$A$16:$AD$33,26,0)</f>
        <v>0</v>
      </c>
      <c r="J263" s="60">
        <f>VLOOKUP(F263,'料金、単位一覧'!$A$16:$N$33,9,0)</f>
        <v>60</v>
      </c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8">
        <f t="shared" si="114"/>
        <v>0</v>
      </c>
      <c r="AQ263" s="12">
        <f t="shared" si="119"/>
        <v>0</v>
      </c>
      <c r="AR263" s="229"/>
      <c r="AS263" s="229"/>
      <c r="AT263" s="232"/>
    </row>
    <row r="264" spans="1:46" ht="12.75" customHeight="1" x14ac:dyDescent="0.2">
      <c r="A264" s="290" t="s">
        <v>9</v>
      </c>
      <c r="B264" s="291"/>
      <c r="C264" s="291"/>
      <c r="D264" s="291"/>
      <c r="E264" s="291"/>
      <c r="F264" s="223" t="str">
        <f>'料金、単位一覧'!$A$22</f>
        <v>生活機能向上連携加算(Ⅰ)</v>
      </c>
      <c r="G264" s="224"/>
      <c r="H264" s="224"/>
      <c r="I264" s="61">
        <f>VLOOKUP(F264,'料金、単位一覧'!$A$16:$AD$33,26,0)</f>
        <v>0</v>
      </c>
      <c r="J264" s="60">
        <f>VLOOKUP(F264,'料金、単位一覧'!$A$16:$N$33,9,0)</f>
        <v>100</v>
      </c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8">
        <f t="shared" si="114"/>
        <v>0</v>
      </c>
      <c r="AQ264" s="12">
        <f t="shared" si="119"/>
        <v>0</v>
      </c>
      <c r="AR264" s="229"/>
      <c r="AS264" s="229"/>
      <c r="AT264" s="232"/>
    </row>
    <row r="265" spans="1:46" ht="12.75" customHeight="1" x14ac:dyDescent="0.2">
      <c r="A265" s="288">
        <f t="shared" ref="A265" si="120">IF(A277="NG","↑介護度を選択",VLOOKUP("選択",A275:E276,2,0))</f>
        <v>10531</v>
      </c>
      <c r="B265" s="289"/>
      <c r="C265" s="289"/>
      <c r="D265" s="289"/>
      <c r="E265" s="289"/>
      <c r="F265" s="223" t="str">
        <f>'料金、単位一覧'!$A$23</f>
        <v>生活機能向上連携加算(Ⅱ)</v>
      </c>
      <c r="G265" s="224"/>
      <c r="H265" s="224"/>
      <c r="I265" s="61">
        <f>VLOOKUP(F265,'料金、単位一覧'!$A$16:$AD$33,26,0)</f>
        <v>0</v>
      </c>
      <c r="J265" s="60">
        <f>VLOOKUP(F265,'料金、単位一覧'!$A$16:$N$33,9,0)</f>
        <v>200</v>
      </c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8">
        <f t="shared" si="114"/>
        <v>0</v>
      </c>
      <c r="AQ265" s="12">
        <f t="shared" si="119"/>
        <v>0</v>
      </c>
      <c r="AR265" s="229"/>
      <c r="AS265" s="229"/>
      <c r="AT265" s="232"/>
    </row>
    <row r="266" spans="1:46" ht="12.75" customHeight="1" x14ac:dyDescent="0.2">
      <c r="A266" s="288"/>
      <c r="B266" s="289"/>
      <c r="C266" s="289"/>
      <c r="D266" s="289"/>
      <c r="E266" s="289"/>
      <c r="F266" s="223" t="str">
        <f>'料金、単位一覧'!$A$24</f>
        <v>ADL維持等加算(Ⅰ)</v>
      </c>
      <c r="G266" s="224"/>
      <c r="H266" s="224"/>
      <c r="I266" s="61">
        <f>VLOOKUP(F266,'料金、単位一覧'!$A$16:$AD$33,26,0)</f>
        <v>0</v>
      </c>
      <c r="J266" s="60">
        <f>VLOOKUP(F266,'料金、単位一覧'!$A$16:$N$33,9,0)</f>
        <v>30</v>
      </c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8">
        <f t="shared" si="114"/>
        <v>0</v>
      </c>
      <c r="AQ266" s="12">
        <f t="shared" si="119"/>
        <v>0</v>
      </c>
      <c r="AR266" s="229"/>
      <c r="AS266" s="229"/>
      <c r="AT266" s="232"/>
    </row>
    <row r="267" spans="1:46" ht="12.75" customHeight="1" x14ac:dyDescent="0.2">
      <c r="A267" s="256" t="s">
        <v>10</v>
      </c>
      <c r="B267" s="257"/>
      <c r="C267" s="257"/>
      <c r="D267" s="257"/>
      <c r="E267" s="257"/>
      <c r="F267" s="223" t="str">
        <f>'料金、単位一覧'!$A$25</f>
        <v>ADL維持等加算(Ⅱ)</v>
      </c>
      <c r="G267" s="224"/>
      <c r="H267" s="224"/>
      <c r="I267" s="61" t="str">
        <f>VLOOKUP(F267,'料金、単位一覧'!$A$16:$AD$33,26,0)</f>
        <v>月1回</v>
      </c>
      <c r="J267" s="60">
        <f>VLOOKUP(F267,'料金、単位一覧'!$A$16:$N$33,9,0)</f>
        <v>60</v>
      </c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8">
        <f t="shared" si="114"/>
        <v>0</v>
      </c>
      <c r="AQ267" s="12">
        <f t="shared" ref="AQ267:AQ271" si="121">IF(AP267&gt;1,1,AP267)*J267</f>
        <v>0</v>
      </c>
      <c r="AR267" s="229"/>
      <c r="AS267" s="229"/>
      <c r="AT267" s="232"/>
    </row>
    <row r="268" spans="1:46" ht="12.75" customHeight="1" x14ac:dyDescent="0.2">
      <c r="A268" s="292">
        <v>0.9</v>
      </c>
      <c r="B268" s="293"/>
      <c r="C268" s="293"/>
      <c r="D268" s="293"/>
      <c r="E268" s="294"/>
      <c r="F268" s="223" t="str">
        <f>'料金、単位一覧'!$A$26</f>
        <v>栄養アセスメント加算</v>
      </c>
      <c r="G268" s="224"/>
      <c r="H268" s="224"/>
      <c r="I268" s="61" t="str">
        <f>VLOOKUP(F268,'料金、単位一覧'!$A$16:$AD$33,26,0)</f>
        <v>月1回</v>
      </c>
      <c r="J268" s="60">
        <f>VLOOKUP(F268,'料金、単位一覧'!$A$16:$N$33,9,0)</f>
        <v>50</v>
      </c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8">
        <f t="shared" si="114"/>
        <v>0</v>
      </c>
      <c r="AQ268" s="12">
        <f t="shared" si="121"/>
        <v>0</v>
      </c>
      <c r="AR268" s="229"/>
      <c r="AS268" s="229"/>
      <c r="AT268" s="232"/>
    </row>
    <row r="269" spans="1:46" ht="12.75" customHeight="1" x14ac:dyDescent="0.2">
      <c r="A269" s="295"/>
      <c r="B269" s="296"/>
      <c r="C269" s="296"/>
      <c r="D269" s="296"/>
      <c r="E269" s="297"/>
      <c r="F269" s="223" t="str">
        <f>'料金、単位一覧'!$A$27</f>
        <v>栄養改善加算</v>
      </c>
      <c r="G269" s="224"/>
      <c r="H269" s="224"/>
      <c r="I269" s="61" t="str">
        <f>VLOOKUP(F269,'料金、単位一覧'!$A$16:$AD$33,26,0)</f>
        <v>月1回</v>
      </c>
      <c r="J269" s="60">
        <f>VLOOKUP(F269,'料金、単位一覧'!$A$16:$N$33,9,0)</f>
        <v>200</v>
      </c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8">
        <f t="shared" si="114"/>
        <v>0</v>
      </c>
      <c r="AQ269" s="12">
        <f t="shared" si="121"/>
        <v>0</v>
      </c>
      <c r="AR269" s="229"/>
      <c r="AS269" s="229"/>
      <c r="AT269" s="232"/>
    </row>
    <row r="270" spans="1:46" ht="12.75" customHeight="1" x14ac:dyDescent="0.2">
      <c r="A270" s="256" t="s">
        <v>11</v>
      </c>
      <c r="B270" s="257"/>
      <c r="C270" s="257"/>
      <c r="D270" s="257"/>
      <c r="E270" s="260"/>
      <c r="F270" s="223" t="str">
        <f>'料金、単位一覧'!$A$28</f>
        <v>口腔・栄養スクリーニング加算(Ⅰ)</v>
      </c>
      <c r="G270" s="224"/>
      <c r="H270" s="224"/>
      <c r="I270" s="61" t="str">
        <f>VLOOKUP(F270,'料金、単位一覧'!$A$16:$AD$33,26,0)</f>
        <v>月1回</v>
      </c>
      <c r="J270" s="60">
        <f>VLOOKUP(F270,'料金、単位一覧'!$A$16:$N$33,9,0)</f>
        <v>20</v>
      </c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8">
        <f t="shared" si="114"/>
        <v>0</v>
      </c>
      <c r="AQ270" s="12">
        <f t="shared" si="121"/>
        <v>0</v>
      </c>
      <c r="AR270" s="229"/>
      <c r="AS270" s="229"/>
      <c r="AT270" s="232"/>
    </row>
    <row r="271" spans="1:46" ht="12.75" customHeight="1" x14ac:dyDescent="0.2">
      <c r="A271" s="261"/>
      <c r="B271" s="262"/>
      <c r="C271" s="262"/>
      <c r="D271" s="262"/>
      <c r="E271" s="263"/>
      <c r="F271" s="223" t="str">
        <f>'料金、単位一覧'!$A$29</f>
        <v>口腔・栄養スクリーニング加算(Ⅱ)</v>
      </c>
      <c r="G271" s="224"/>
      <c r="H271" s="224"/>
      <c r="I271" s="61" t="str">
        <f>VLOOKUP(F271,'料金、単位一覧'!$A$16:$AD$33,26,0)</f>
        <v>月1回</v>
      </c>
      <c r="J271" s="60">
        <f>VLOOKUP(F271,'料金、単位一覧'!$A$16:$N$33,9,0)</f>
        <v>5</v>
      </c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8">
        <f t="shared" si="114"/>
        <v>0</v>
      </c>
      <c r="AQ271" s="12">
        <f t="shared" si="121"/>
        <v>0</v>
      </c>
      <c r="AR271" s="229"/>
      <c r="AS271" s="229"/>
      <c r="AT271" s="232"/>
    </row>
    <row r="272" spans="1:46" ht="12.75" customHeight="1" x14ac:dyDescent="0.2">
      <c r="A272" s="264"/>
      <c r="B272" s="265"/>
      <c r="C272" s="265"/>
      <c r="D272" s="265"/>
      <c r="E272" s="266"/>
      <c r="F272" s="223" t="str">
        <f>'料金、単位一覧'!$A$30</f>
        <v>口腔機能向上加算(Ⅰ)</v>
      </c>
      <c r="G272" s="224"/>
      <c r="H272" s="224"/>
      <c r="I272" s="61" t="str">
        <f>VLOOKUP(F272,'料金、単位一覧'!$A$16:$AD$33,26,0)</f>
        <v>月2回</v>
      </c>
      <c r="J272" s="60">
        <f>VLOOKUP(F272,'料金、単位一覧'!$A$16:$N$33,9,0)</f>
        <v>150</v>
      </c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8">
        <f t="shared" si="114"/>
        <v>0</v>
      </c>
      <c r="AQ272" s="12">
        <f t="shared" ref="AQ272" si="122">IF(AP272&gt;2,2,AP272)*J272</f>
        <v>0</v>
      </c>
      <c r="AR272" s="229"/>
      <c r="AS272" s="229"/>
      <c r="AT272" s="232"/>
    </row>
    <row r="273" spans="1:46" ht="12.75" customHeight="1" x14ac:dyDescent="0.2">
      <c r="A273" s="309"/>
      <c r="B273" s="262"/>
      <c r="C273" s="262"/>
      <c r="D273" s="262"/>
      <c r="E273" s="263"/>
      <c r="F273" s="223" t="str">
        <f>'料金、単位一覧'!$A$31</f>
        <v>口腔機能向上加算(Ⅱ)</v>
      </c>
      <c r="G273" s="224"/>
      <c r="H273" s="224"/>
      <c r="I273" s="61" t="str">
        <f>VLOOKUP(F273,'料金、単位一覧'!$A$16:$AD$33,26,0)</f>
        <v>月1回</v>
      </c>
      <c r="J273" s="60">
        <f>VLOOKUP(F273,'料金、単位一覧'!$A$16:$N$33,9,0)</f>
        <v>160</v>
      </c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8">
        <f t="shared" si="114"/>
        <v>0</v>
      </c>
      <c r="AQ273" s="12">
        <f t="shared" ref="AQ273:AQ274" si="123">IF(AP273&gt;1,1,AP273)*J273</f>
        <v>0</v>
      </c>
      <c r="AR273" s="229"/>
      <c r="AS273" s="229"/>
      <c r="AT273" s="232"/>
    </row>
    <row r="274" spans="1:46" ht="12.75" customHeight="1" x14ac:dyDescent="0.2">
      <c r="A274" s="310"/>
      <c r="B274" s="265"/>
      <c r="C274" s="265"/>
      <c r="D274" s="265"/>
      <c r="E274" s="266"/>
      <c r="F274" s="223" t="str">
        <f>'料金、単位一覧'!$A$32</f>
        <v>科学的介護推進体制加算</v>
      </c>
      <c r="G274" s="224"/>
      <c r="H274" s="224"/>
      <c r="I274" s="61" t="str">
        <f>VLOOKUP(F274,'料金、単位一覧'!$A$16:$AD$33,26,0)</f>
        <v>月1回</v>
      </c>
      <c r="J274" s="60">
        <f>VLOOKUP(F274,'料金、単位一覧'!$A$16:$N$33,9,0)</f>
        <v>40</v>
      </c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8">
        <f t="shared" si="114"/>
        <v>0</v>
      </c>
      <c r="AQ274" s="12">
        <f t="shared" si="123"/>
        <v>0</v>
      </c>
      <c r="AR274" s="229"/>
      <c r="AS274" s="229"/>
      <c r="AT274" s="232"/>
    </row>
    <row r="275" spans="1:46" ht="12.75" customHeight="1" x14ac:dyDescent="0.2">
      <c r="A275" s="62" t="str">
        <f t="shared" ref="A275:A276" si="124">IF(B275&gt;0,"選択","－")</f>
        <v>－</v>
      </c>
      <c r="B275" s="167">
        <f>IFERROR(CHOOSE(A259,'料金、単位一覧'!$I$85,'料金、単位一覧'!$I$86),0)</f>
        <v>0</v>
      </c>
      <c r="C275" s="167"/>
      <c r="D275" s="167"/>
      <c r="E275" s="167"/>
      <c r="F275" s="267" t="str">
        <f>'料金、単位一覧'!$A$33</f>
        <v>認知症通所介護感染症災害3％加算</v>
      </c>
      <c r="G275" s="268"/>
      <c r="H275" s="268"/>
      <c r="I275" s="269"/>
      <c r="J275" s="60">
        <f>VLOOKUP(F275,'料金、単位一覧'!$A$16:$N$33,9,0)</f>
        <v>0.03</v>
      </c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8">
        <f t="shared" si="114"/>
        <v>0</v>
      </c>
      <c r="AQ275" s="12">
        <f t="shared" ref="AQ275" si="125">IF(AP275&gt;2,2,AP275)*J275</f>
        <v>0</v>
      </c>
      <c r="AR275" s="229"/>
      <c r="AS275" s="229"/>
      <c r="AT275" s="232"/>
    </row>
    <row r="276" spans="1:46" ht="12.75" customHeight="1" x14ac:dyDescent="0.2">
      <c r="A276" s="62" t="str">
        <f t="shared" si="124"/>
        <v>選択</v>
      </c>
      <c r="B276" s="167">
        <f>IFERROR(CHOOSE(A262,'料金、単位一覧'!$I$85,'料金、単位一覧'!$I$86),0)</f>
        <v>10531</v>
      </c>
      <c r="C276" s="167"/>
      <c r="D276" s="167"/>
      <c r="E276" s="167"/>
      <c r="F276" s="225" t="str">
        <f>'料金、単位一覧'!$A$36</f>
        <v>サービス提供体制強化加算(Ⅰ)</v>
      </c>
      <c r="G276" s="226"/>
      <c r="H276" s="226"/>
      <c r="I276" s="227"/>
      <c r="J276" s="60">
        <f>VLOOKUP(F276,'料金、単位一覧'!$A$36:$N$38,9,0)</f>
        <v>22</v>
      </c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8">
        <f t="shared" si="114"/>
        <v>0</v>
      </c>
      <c r="AQ276" s="12">
        <f t="shared" ref="AQ276:AQ279" si="126">AP276*J276</f>
        <v>0</v>
      </c>
      <c r="AR276" s="229"/>
      <c r="AS276" s="229"/>
      <c r="AT276" s="232"/>
    </row>
    <row r="277" spans="1:46" ht="12.75" customHeight="1" x14ac:dyDescent="0.2">
      <c r="A277" s="255" t="str">
        <f t="shared" ref="A277" si="127">IF(A275=A276,"NG","OK")</f>
        <v>OK</v>
      </c>
      <c r="B277" s="167"/>
      <c r="C277" s="167"/>
      <c r="D277" s="167"/>
      <c r="E277" s="167"/>
      <c r="F277" s="225" t="str">
        <f>'料金、単位一覧'!$A$37</f>
        <v>サービス提供体制強化加算(Ⅱ)</v>
      </c>
      <c r="G277" s="226"/>
      <c r="H277" s="226"/>
      <c r="I277" s="227"/>
      <c r="J277" s="60">
        <f>VLOOKUP(F277,'料金、単位一覧'!$A$36:$N$38,9,0)</f>
        <v>18</v>
      </c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8">
        <f t="shared" si="114"/>
        <v>0</v>
      </c>
      <c r="AQ277" s="12">
        <f t="shared" si="126"/>
        <v>0</v>
      </c>
      <c r="AR277" s="229"/>
      <c r="AS277" s="229"/>
      <c r="AT277" s="232"/>
    </row>
    <row r="278" spans="1:46" ht="12.75" customHeight="1" x14ac:dyDescent="0.2">
      <c r="A278" s="80"/>
      <c r="B278" s="80"/>
      <c r="C278" s="80"/>
      <c r="D278" s="80"/>
      <c r="E278" s="80"/>
      <c r="F278" s="225" t="str">
        <f>'料金、単位一覧'!$A$38</f>
        <v>サービス提供体制強化加算(Ⅲ)</v>
      </c>
      <c r="G278" s="226"/>
      <c r="H278" s="226"/>
      <c r="I278" s="227"/>
      <c r="J278" s="60">
        <f>VLOOKUP(F278,'料金、単位一覧'!$A$36:$N$38,9,0)</f>
        <v>6</v>
      </c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8">
        <f t="shared" si="114"/>
        <v>0</v>
      </c>
      <c r="AQ278" s="12">
        <f t="shared" si="126"/>
        <v>0</v>
      </c>
      <c r="AR278" s="229"/>
      <c r="AS278" s="229"/>
      <c r="AT278" s="232"/>
    </row>
    <row r="279" spans="1:46" ht="12.75" customHeight="1" x14ac:dyDescent="0.2">
      <c r="A279" s="80"/>
      <c r="B279" s="80"/>
      <c r="C279" s="80"/>
      <c r="D279" s="80"/>
      <c r="E279" s="80"/>
      <c r="F279" s="225" t="s">
        <v>113</v>
      </c>
      <c r="G279" s="226"/>
      <c r="H279" s="226"/>
      <c r="I279" s="227"/>
      <c r="J279" s="63">
        <f>'料金、単位一覧'!$I$41</f>
        <v>-47</v>
      </c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8">
        <f t="shared" si="114"/>
        <v>0</v>
      </c>
      <c r="AQ279" s="12">
        <f t="shared" si="126"/>
        <v>0</v>
      </c>
      <c r="AR279" s="230"/>
      <c r="AS279" s="230"/>
      <c r="AT279" s="233"/>
    </row>
    <row r="280" spans="1:46" ht="12.75" customHeight="1" x14ac:dyDescent="0.2">
      <c r="A280" s="84"/>
      <c r="B280" s="298" t="s">
        <v>114</v>
      </c>
      <c r="C280" s="298"/>
      <c r="D280" s="298"/>
      <c r="E280" s="298"/>
      <c r="F280" s="211" t="str">
        <f>'料金、単位一覧'!$A$67</f>
        <v>昼食代</v>
      </c>
      <c r="G280" s="212"/>
      <c r="H280" s="212"/>
      <c r="I280" s="212"/>
      <c r="J280" s="64">
        <f>VLOOKUP(F280,'料金、単位一覧'!$A$67:$N$81,9,0)</f>
        <v>550</v>
      </c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">
        <f t="shared" si="114"/>
        <v>0</v>
      </c>
      <c r="AQ280" s="65" t="s">
        <v>116</v>
      </c>
      <c r="AR280" s="66">
        <f t="shared" ref="AR280" si="128">AP280*J280</f>
        <v>0</v>
      </c>
      <c r="AS280" s="67"/>
      <c r="AT280" s="68">
        <f t="shared" ref="AT280:AT297" si="129">AR280</f>
        <v>0</v>
      </c>
    </row>
    <row r="281" spans="1:46" ht="12.75" customHeight="1" x14ac:dyDescent="0.2">
      <c r="A281" s="84"/>
      <c r="B281" s="298"/>
      <c r="C281" s="298"/>
      <c r="D281" s="298"/>
      <c r="E281" s="298"/>
      <c r="F281" s="211" t="str">
        <f>'料金、単位一覧'!$A$68</f>
        <v>おやつ代</v>
      </c>
      <c r="G281" s="212"/>
      <c r="H281" s="212"/>
      <c r="I281" s="212"/>
      <c r="J281" s="64">
        <f>VLOOKUP(F281,'料金、単位一覧'!$A$67:$N$81,9,0)</f>
        <v>100</v>
      </c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10">
        <f t="shared" si="114"/>
        <v>0</v>
      </c>
      <c r="AQ281" s="65" t="s">
        <v>116</v>
      </c>
      <c r="AR281" s="66">
        <f t="shared" ref="AR281" si="130">IFERROR(AP281*J281,"")</f>
        <v>0</v>
      </c>
      <c r="AS281" s="13"/>
      <c r="AT281" s="69">
        <f t="shared" si="129"/>
        <v>0</v>
      </c>
    </row>
    <row r="282" spans="1:46" ht="12.75" customHeight="1" x14ac:dyDescent="0.2">
      <c r="A282" s="84"/>
      <c r="B282" s="298"/>
      <c r="C282" s="298"/>
      <c r="D282" s="298"/>
      <c r="E282" s="298"/>
      <c r="F282" s="211" t="str">
        <f>'料金、単位一覧'!$A$69</f>
        <v>パット代</v>
      </c>
      <c r="G282" s="212"/>
      <c r="H282" s="212"/>
      <c r="I282" s="212"/>
      <c r="J282" s="64">
        <f>VLOOKUP(F282,'料金、単位一覧'!$A$67:$N$81,9,0)</f>
        <v>50</v>
      </c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10">
        <f t="shared" si="114"/>
        <v>0</v>
      </c>
      <c r="AQ282" s="65" t="s">
        <v>116</v>
      </c>
      <c r="AR282" s="66">
        <f t="shared" ref="AR282:AR294" si="131">AP282*J282</f>
        <v>0</v>
      </c>
      <c r="AS282" s="13"/>
      <c r="AT282" s="69">
        <f t="shared" si="129"/>
        <v>0</v>
      </c>
    </row>
    <row r="283" spans="1:46" ht="12.75" customHeight="1" x14ac:dyDescent="0.2">
      <c r="A283" s="84"/>
      <c r="B283" s="298"/>
      <c r="C283" s="298"/>
      <c r="D283" s="298"/>
      <c r="E283" s="298"/>
      <c r="F283" s="211" t="str">
        <f>'料金、単位一覧'!$A$70</f>
        <v>リハビリパンツ代</v>
      </c>
      <c r="G283" s="212"/>
      <c r="H283" s="212"/>
      <c r="I283" s="212"/>
      <c r="J283" s="64">
        <f>VLOOKUP(F283,'料金、単位一覧'!$A$67:$N$81,9,0)</f>
        <v>100</v>
      </c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10">
        <f t="shared" si="114"/>
        <v>0</v>
      </c>
      <c r="AQ283" s="65" t="s">
        <v>116</v>
      </c>
      <c r="AR283" s="66">
        <f t="shared" si="131"/>
        <v>0</v>
      </c>
      <c r="AS283" s="13"/>
      <c r="AT283" s="69">
        <f t="shared" si="129"/>
        <v>0</v>
      </c>
    </row>
    <row r="284" spans="1:46" ht="12.75" customHeight="1" x14ac:dyDescent="0.2">
      <c r="A284" s="84"/>
      <c r="B284" s="298"/>
      <c r="C284" s="298"/>
      <c r="D284" s="298"/>
      <c r="E284" s="298"/>
      <c r="F284" s="211" t="str">
        <f>'料金、単位一覧'!$A$71</f>
        <v>おむつ代</v>
      </c>
      <c r="G284" s="212"/>
      <c r="H284" s="212"/>
      <c r="I284" s="212"/>
      <c r="J284" s="64">
        <f>VLOOKUP(F284,'料金、単位一覧'!$A$67:$N$81,9,0)</f>
        <v>150</v>
      </c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10">
        <f t="shared" si="114"/>
        <v>0</v>
      </c>
      <c r="AQ284" s="65" t="s">
        <v>116</v>
      </c>
      <c r="AR284" s="66">
        <f t="shared" si="131"/>
        <v>0</v>
      </c>
      <c r="AS284" s="13"/>
      <c r="AT284" s="69">
        <f t="shared" si="129"/>
        <v>0</v>
      </c>
    </row>
    <row r="285" spans="1:46" ht="12.75" customHeight="1" x14ac:dyDescent="0.2">
      <c r="A285" s="84"/>
      <c r="B285" s="298"/>
      <c r="C285" s="298"/>
      <c r="D285" s="298"/>
      <c r="E285" s="298"/>
      <c r="F285" s="211" t="str">
        <f>'料金、単位一覧'!$A$72</f>
        <v>お泊りサービス</v>
      </c>
      <c r="G285" s="212"/>
      <c r="H285" s="212"/>
      <c r="I285" s="212"/>
      <c r="J285" s="64">
        <f>VLOOKUP(F285,'料金、単位一覧'!$A$67:$N$81,9,0)</f>
        <v>2000</v>
      </c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10">
        <f t="shared" si="114"/>
        <v>0</v>
      </c>
      <c r="AQ285" s="65" t="s">
        <v>116</v>
      </c>
      <c r="AR285" s="66">
        <f t="shared" si="131"/>
        <v>0</v>
      </c>
      <c r="AS285" s="13"/>
      <c r="AT285" s="69">
        <f t="shared" si="129"/>
        <v>0</v>
      </c>
    </row>
    <row r="286" spans="1:46" ht="12.75" customHeight="1" x14ac:dyDescent="0.2">
      <c r="A286" s="84"/>
      <c r="B286" s="298"/>
      <c r="C286" s="298"/>
      <c r="D286" s="298"/>
      <c r="E286" s="298"/>
      <c r="F286" s="211" t="str">
        <f>'料金、単位一覧'!$A$73</f>
        <v>シーツ交換代</v>
      </c>
      <c r="G286" s="212"/>
      <c r="H286" s="212"/>
      <c r="I286" s="212"/>
      <c r="J286" s="64">
        <f>VLOOKUP(F286,'料金、単位一覧'!$A$67:$N$81,9,0)</f>
        <v>220</v>
      </c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10">
        <f t="shared" si="114"/>
        <v>0</v>
      </c>
      <c r="AQ286" s="65" t="s">
        <v>116</v>
      </c>
      <c r="AR286" s="66">
        <f t="shared" si="131"/>
        <v>0</v>
      </c>
      <c r="AS286" s="13"/>
      <c r="AT286" s="69">
        <f t="shared" si="129"/>
        <v>0</v>
      </c>
    </row>
    <row r="287" spans="1:46" ht="12.75" customHeight="1" x14ac:dyDescent="0.2">
      <c r="A287" s="84"/>
      <c r="B287" s="298"/>
      <c r="C287" s="298"/>
      <c r="D287" s="298"/>
      <c r="E287" s="298"/>
      <c r="F287" s="211" t="str">
        <f>'料金、単位一覧'!$A$74</f>
        <v>夕食代</v>
      </c>
      <c r="G287" s="212"/>
      <c r="H287" s="212"/>
      <c r="I287" s="212"/>
      <c r="J287" s="64">
        <f>VLOOKUP(F287,'料金、単位一覧'!$A$67:$N$81,9,0)</f>
        <v>650</v>
      </c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10">
        <f t="shared" si="114"/>
        <v>0</v>
      </c>
      <c r="AQ287" s="65" t="s">
        <v>116</v>
      </c>
      <c r="AR287" s="66">
        <f t="shared" si="131"/>
        <v>0</v>
      </c>
      <c r="AS287" s="13"/>
      <c r="AT287" s="69">
        <f t="shared" si="129"/>
        <v>0</v>
      </c>
    </row>
    <row r="288" spans="1:46" ht="12.75" customHeight="1" x14ac:dyDescent="0.2">
      <c r="A288" s="84"/>
      <c r="B288" s="298"/>
      <c r="C288" s="298"/>
      <c r="D288" s="298"/>
      <c r="E288" s="298"/>
      <c r="F288" s="211" t="str">
        <f>'料金、単位一覧'!$A$75</f>
        <v>朝食代</v>
      </c>
      <c r="G288" s="212"/>
      <c r="H288" s="212"/>
      <c r="I288" s="212"/>
      <c r="J288" s="64">
        <f>VLOOKUP(F288,'料金、単位一覧'!$A$67:$N$81,9,0)</f>
        <v>330</v>
      </c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10">
        <f t="shared" si="114"/>
        <v>0</v>
      </c>
      <c r="AQ288" s="65" t="s">
        <v>116</v>
      </c>
      <c r="AR288" s="66">
        <f t="shared" si="131"/>
        <v>0</v>
      </c>
      <c r="AS288" s="13"/>
      <c r="AT288" s="69">
        <f t="shared" si="129"/>
        <v>0</v>
      </c>
    </row>
    <row r="289" spans="1:47" ht="12.75" customHeight="1" x14ac:dyDescent="0.2">
      <c r="A289" s="84"/>
      <c r="B289" s="298"/>
      <c r="C289" s="298"/>
      <c r="D289" s="298"/>
      <c r="E289" s="298"/>
      <c r="F289" s="211" t="str">
        <f>'料金、単位一覧'!$A$76</f>
        <v>時間外利用料</v>
      </c>
      <c r="G289" s="212"/>
      <c r="H289" s="212"/>
      <c r="I289" s="212"/>
      <c r="J289" s="64">
        <f>VLOOKUP(F289,'料金、単位一覧'!$A$67:$N$81,9,0)</f>
        <v>300</v>
      </c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10">
        <f t="shared" si="114"/>
        <v>0</v>
      </c>
      <c r="AQ289" s="65" t="s">
        <v>116</v>
      </c>
      <c r="AR289" s="66">
        <f t="shared" si="131"/>
        <v>0</v>
      </c>
      <c r="AS289" s="13"/>
      <c r="AT289" s="69">
        <f t="shared" si="129"/>
        <v>0</v>
      </c>
    </row>
    <row r="290" spans="1:47" ht="12.75" customHeight="1" x14ac:dyDescent="0.2">
      <c r="A290" s="84"/>
      <c r="B290" s="298"/>
      <c r="C290" s="298"/>
      <c r="D290" s="298"/>
      <c r="E290" s="298"/>
      <c r="F290" s="211" t="str">
        <f>'料金、単位一覧'!$A$77</f>
        <v>洗濯代</v>
      </c>
      <c r="G290" s="212"/>
      <c r="H290" s="212"/>
      <c r="I290" s="212"/>
      <c r="J290" s="64">
        <f>VLOOKUP(F290,'料金、単位一覧'!$A$67:$N$81,9,0)</f>
        <v>150</v>
      </c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10">
        <f t="shared" si="114"/>
        <v>0</v>
      </c>
      <c r="AQ290" s="65" t="s">
        <v>116</v>
      </c>
      <c r="AR290" s="66">
        <f t="shared" si="131"/>
        <v>0</v>
      </c>
      <c r="AS290" s="13"/>
      <c r="AT290" s="69">
        <f t="shared" si="129"/>
        <v>0</v>
      </c>
    </row>
    <row r="291" spans="1:47" ht="12.75" customHeight="1" x14ac:dyDescent="0.2">
      <c r="A291" s="84"/>
      <c r="B291" s="298"/>
      <c r="C291" s="298"/>
      <c r="D291" s="298"/>
      <c r="E291" s="298"/>
      <c r="F291" s="211" t="str">
        <f>'料金、単位一覧'!$A$78</f>
        <v>通院サポート（最初の３時間）</v>
      </c>
      <c r="G291" s="212"/>
      <c r="H291" s="212"/>
      <c r="I291" s="212"/>
      <c r="J291" s="64">
        <f>VLOOKUP(F291,'料金、単位一覧'!$A$67:$N$81,9,0)</f>
        <v>3300</v>
      </c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10">
        <f t="shared" si="114"/>
        <v>0</v>
      </c>
      <c r="AQ291" s="65" t="s">
        <v>116</v>
      </c>
      <c r="AR291" s="66">
        <f t="shared" si="131"/>
        <v>0</v>
      </c>
      <c r="AS291" s="13"/>
      <c r="AT291" s="69">
        <f t="shared" si="129"/>
        <v>0</v>
      </c>
    </row>
    <row r="292" spans="1:47" ht="12.75" customHeight="1" x14ac:dyDescent="0.2">
      <c r="A292" s="84"/>
      <c r="B292" s="298"/>
      <c r="C292" s="298"/>
      <c r="D292" s="298"/>
      <c r="E292" s="298"/>
      <c r="F292" s="211" t="str">
        <f>'料金、単位一覧'!$A$79</f>
        <v>通院サポート延長（１時間毎）</v>
      </c>
      <c r="G292" s="212"/>
      <c r="H292" s="212"/>
      <c r="I292" s="212"/>
      <c r="J292" s="64">
        <f>VLOOKUP(F292,'料金、単位一覧'!$A$67:$N$81,9,0)</f>
        <v>1100</v>
      </c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10">
        <f t="shared" si="114"/>
        <v>0</v>
      </c>
      <c r="AQ292" s="65" t="s">
        <v>116</v>
      </c>
      <c r="AR292" s="66">
        <f t="shared" si="131"/>
        <v>0</v>
      </c>
      <c r="AS292" s="13"/>
      <c r="AT292" s="69">
        <f t="shared" si="129"/>
        <v>0</v>
      </c>
    </row>
    <row r="293" spans="1:47" ht="12.75" customHeight="1" x14ac:dyDescent="0.2">
      <c r="A293" s="84"/>
      <c r="B293" s="298"/>
      <c r="C293" s="298"/>
      <c r="D293" s="298"/>
      <c r="E293" s="298"/>
      <c r="F293" s="211" t="str">
        <f>'料金、単位一覧'!$A$80</f>
        <v>保険外事業利用（要介護）</v>
      </c>
      <c r="G293" s="212"/>
      <c r="H293" s="212"/>
      <c r="I293" s="212"/>
      <c r="J293" s="64">
        <f>VLOOKUP(F293,'料金、単位一覧'!$A$67:$N$81,9,0)</f>
        <v>3000</v>
      </c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10">
        <f t="shared" si="114"/>
        <v>0</v>
      </c>
      <c r="AQ293" s="65" t="s">
        <v>116</v>
      </c>
      <c r="AR293" s="66">
        <f t="shared" si="131"/>
        <v>0</v>
      </c>
      <c r="AS293" s="13"/>
      <c r="AT293" s="69">
        <f t="shared" si="129"/>
        <v>0</v>
      </c>
    </row>
    <row r="294" spans="1:47" ht="12.75" customHeight="1" x14ac:dyDescent="0.2">
      <c r="A294" s="84"/>
      <c r="B294" s="298"/>
      <c r="C294" s="298"/>
      <c r="D294" s="298"/>
      <c r="E294" s="298"/>
      <c r="F294" s="211" t="str">
        <f>'料金、単位一覧'!$A$81</f>
        <v>通所介護実費請求（要支援）</v>
      </c>
      <c r="G294" s="212"/>
      <c r="H294" s="212"/>
      <c r="I294" s="212"/>
      <c r="J294" s="70">
        <f>VLOOKUP(F294,'料金、単位一覧'!$A$67:$N$81,9,0)</f>
        <v>5000</v>
      </c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10">
        <f t="shared" si="114"/>
        <v>0</v>
      </c>
      <c r="AQ294" s="65" t="s">
        <v>116</v>
      </c>
      <c r="AR294" s="66">
        <f t="shared" si="131"/>
        <v>0</v>
      </c>
      <c r="AS294" s="13"/>
      <c r="AT294" s="69">
        <f t="shared" si="129"/>
        <v>0</v>
      </c>
    </row>
    <row r="295" spans="1:47" ht="12.75" customHeight="1" x14ac:dyDescent="0.2">
      <c r="A295" s="84"/>
      <c r="B295" s="298" t="s">
        <v>117</v>
      </c>
      <c r="C295" s="298"/>
      <c r="D295" s="298"/>
      <c r="E295" s="298"/>
      <c r="F295" s="213"/>
      <c r="G295" s="214"/>
      <c r="H295" s="214"/>
      <c r="I295" s="215"/>
      <c r="J295" s="71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65" t="s">
        <v>116</v>
      </c>
      <c r="AQ295" s="65" t="s">
        <v>116</v>
      </c>
      <c r="AR295" s="66"/>
      <c r="AS295" s="13"/>
      <c r="AT295" s="69">
        <f t="shared" si="129"/>
        <v>0</v>
      </c>
    </row>
    <row r="296" spans="1:47" ht="12.75" customHeight="1" x14ac:dyDescent="0.2">
      <c r="A296" s="84"/>
      <c r="B296" s="298"/>
      <c r="C296" s="298"/>
      <c r="D296" s="298"/>
      <c r="E296" s="298"/>
      <c r="F296" s="213"/>
      <c r="G296" s="214"/>
      <c r="H296" s="214"/>
      <c r="I296" s="215"/>
      <c r="J296" s="71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65" t="s">
        <v>116</v>
      </c>
      <c r="AQ296" s="65" t="s">
        <v>116</v>
      </c>
      <c r="AR296" s="66"/>
      <c r="AS296" s="13"/>
      <c r="AT296" s="69">
        <f t="shared" si="129"/>
        <v>0</v>
      </c>
    </row>
    <row r="297" spans="1:47" ht="12.75" customHeight="1" thickBot="1" x14ac:dyDescent="0.25">
      <c r="A297" s="84"/>
      <c r="B297" s="299"/>
      <c r="C297" s="299"/>
      <c r="D297" s="299"/>
      <c r="E297" s="299"/>
      <c r="F297" s="216"/>
      <c r="G297" s="217"/>
      <c r="H297" s="217"/>
      <c r="I297" s="218"/>
      <c r="J297" s="72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73" t="s">
        <v>116</v>
      </c>
      <c r="AQ297" s="73" t="s">
        <v>116</v>
      </c>
      <c r="AR297" s="74"/>
      <c r="AS297" s="74"/>
      <c r="AT297" s="75">
        <f t="shared" si="129"/>
        <v>0</v>
      </c>
    </row>
    <row r="298" spans="1:47" ht="12.75" customHeight="1" thickBot="1" x14ac:dyDescent="0.25">
      <c r="A298" s="311" t="s">
        <v>7</v>
      </c>
      <c r="B298" s="312"/>
      <c r="C298" s="312"/>
      <c r="D298" s="312"/>
      <c r="E298" s="313"/>
      <c r="F298" s="219">
        <f t="shared" ref="F298" si="132">SUM(AT250:AT297)</f>
        <v>0</v>
      </c>
      <c r="G298" s="220"/>
      <c r="H298" s="220"/>
      <c r="I298" s="221"/>
      <c r="J298" s="76"/>
      <c r="K298" s="234" t="s">
        <v>12</v>
      </c>
      <c r="L298" s="235"/>
      <c r="M298" s="235"/>
      <c r="N298" s="235"/>
      <c r="O298" s="236"/>
      <c r="P298" s="237">
        <f t="shared" ref="P298" si="133">SUM(AT250:AT279)</f>
        <v>0</v>
      </c>
      <c r="Q298" s="220"/>
      <c r="R298" s="220"/>
      <c r="S298" s="220"/>
      <c r="T298" s="221"/>
      <c r="U298" s="238" t="s">
        <v>13</v>
      </c>
      <c r="V298" s="235"/>
      <c r="W298" s="235"/>
      <c r="X298" s="235"/>
      <c r="Y298" s="236"/>
      <c r="Z298" s="237">
        <f t="shared" ref="Z298" si="134">SUM(AT280:AT297)</f>
        <v>0</v>
      </c>
      <c r="AA298" s="220"/>
      <c r="AB298" s="220"/>
      <c r="AC298" s="220"/>
      <c r="AD298" s="221"/>
      <c r="AE298" s="238" t="s">
        <v>14</v>
      </c>
      <c r="AF298" s="235"/>
      <c r="AG298" s="235"/>
      <c r="AH298" s="235"/>
      <c r="AI298" s="236"/>
      <c r="AJ298" s="239">
        <f t="shared" ref="AJ298" si="135">SUM(AQ251:AQ257,AQ258:AQ279)</f>
        <v>0</v>
      </c>
      <c r="AK298" s="220"/>
      <c r="AL298" s="220"/>
      <c r="AM298" s="220"/>
      <c r="AN298" s="220"/>
      <c r="AO298" s="221"/>
      <c r="AP298" s="77"/>
      <c r="AQ298" s="78"/>
      <c r="AR298" s="78"/>
      <c r="AS298" s="78"/>
      <c r="AT298" s="79"/>
    </row>
    <row r="299" spans="1:47" ht="12.75" customHeight="1" x14ac:dyDescent="0.2">
      <c r="A299" s="240" t="s">
        <v>1</v>
      </c>
      <c r="B299" s="241"/>
      <c r="C299" s="241"/>
      <c r="D299" s="241"/>
      <c r="E299" s="242"/>
      <c r="F299" s="242" t="s">
        <v>4</v>
      </c>
      <c r="G299" s="243"/>
      <c r="H299" s="243"/>
      <c r="I299" s="243"/>
      <c r="J299" s="5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  <c r="X299" s="243"/>
      <c r="Y299" s="243"/>
      <c r="Z299" s="243"/>
      <c r="AA299" s="243"/>
      <c r="AB299" s="243"/>
      <c r="AC299" s="243"/>
      <c r="AD299" s="243"/>
      <c r="AE299" s="243"/>
      <c r="AF299" s="243"/>
      <c r="AG299" s="243"/>
      <c r="AH299" s="243"/>
      <c r="AI299" s="243"/>
      <c r="AJ299" s="243"/>
      <c r="AK299" s="243"/>
      <c r="AL299" s="243"/>
      <c r="AM299" s="243"/>
      <c r="AN299" s="243"/>
      <c r="AO299" s="243"/>
      <c r="AP299" s="244"/>
      <c r="AQ299" s="54">
        <f>IFERROR(ROUND(ROUND(VLOOKUP($O$2,'料金、単位一覧'!$A$47:$L$64,9,0)*SUM(AQ300:AQ328),0),"0"),0)</f>
        <v>0</v>
      </c>
      <c r="AR299" s="55">
        <f>TRUNC(TRUNC(SUM(AQ299,AQ300:AQ328)*'料金、単位一覧'!$P$4)-TRUNC(SUM(AQ300:AQ328)*'料金、単位一覧'!$P$4))</f>
        <v>0</v>
      </c>
      <c r="AS299" s="55">
        <f t="shared" ref="AS299" si="136">TRUNC(AR299*A317,0)</f>
        <v>0</v>
      </c>
      <c r="AT299" s="56">
        <f t="shared" ref="AT299:AT300" si="137">AR299-AS299</f>
        <v>0</v>
      </c>
      <c r="AU299" s="57">
        <f t="shared" ref="AU299" si="138">AR299</f>
        <v>0</v>
      </c>
    </row>
    <row r="300" spans="1:47" ht="12.75" customHeight="1" x14ac:dyDescent="0.2">
      <c r="A300" s="245" t="s">
        <v>119</v>
      </c>
      <c r="B300" s="246"/>
      <c r="C300" s="246"/>
      <c r="D300" s="246"/>
      <c r="E300" s="251" t="s">
        <v>8</v>
      </c>
      <c r="F300" s="254" t="s">
        <v>141</v>
      </c>
      <c r="G300" s="254"/>
      <c r="H300" s="254"/>
      <c r="I300" s="254"/>
      <c r="J300" s="5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">
        <f t="shared" ref="AP300:AP343" si="139">SUM(K300:AO300)</f>
        <v>0</v>
      </c>
      <c r="AQ300" s="59">
        <f>IFERROR(TRUNC(CHOOSE(A311,'料金、単位一覧'!$E$9,'料金、単位一覧'!$E$10,'料金、単位一覧'!$E$11,'料金、単位一覧'!$E$12,'料金、単位一覧'!$E$13)*AP300),0)</f>
        <v>0</v>
      </c>
      <c r="AR300" s="228">
        <f>TRUNC(SUM(AQ300:AQ328)*'料金、単位一覧'!$P$4)</f>
        <v>0</v>
      </c>
      <c r="AS300" s="228">
        <f t="shared" ref="AS300" si="140">TRUNC(AR300*A317,0)</f>
        <v>0</v>
      </c>
      <c r="AT300" s="231">
        <f t="shared" si="137"/>
        <v>0</v>
      </c>
      <c r="AU300" s="57"/>
    </row>
    <row r="301" spans="1:47" ht="12.75" customHeight="1" x14ac:dyDescent="0.2">
      <c r="A301" s="247"/>
      <c r="B301" s="248"/>
      <c r="C301" s="248"/>
      <c r="D301" s="248"/>
      <c r="E301" s="252"/>
      <c r="F301" s="222" t="s">
        <v>142</v>
      </c>
      <c r="G301" s="222"/>
      <c r="H301" s="222"/>
      <c r="I301" s="222"/>
      <c r="J301" s="27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8">
        <f t="shared" si="139"/>
        <v>0</v>
      </c>
      <c r="AQ301" s="11">
        <f>IFERROR(TRUNC(CHOOSE(A311,'料金、単位一覧'!$H$9,'料金、単位一覧'!$H$10,'料金、単位一覧'!$H$11,'料金、単位一覧'!$H$12,'料金、単位一覧'!$H$13)*AP301),0)</f>
        <v>0</v>
      </c>
      <c r="AR301" s="229"/>
      <c r="AS301" s="229"/>
      <c r="AT301" s="232"/>
    </row>
    <row r="302" spans="1:47" ht="12.75" customHeight="1" x14ac:dyDescent="0.2">
      <c r="A302" s="247"/>
      <c r="B302" s="248"/>
      <c r="C302" s="248"/>
      <c r="D302" s="248"/>
      <c r="E302" s="252"/>
      <c r="F302" s="222" t="s">
        <v>143</v>
      </c>
      <c r="G302" s="222"/>
      <c r="H302" s="222"/>
      <c r="I302" s="222"/>
      <c r="J302" s="27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8">
        <f t="shared" si="139"/>
        <v>0</v>
      </c>
      <c r="AQ302" s="11">
        <f>IFERROR(TRUNC(CHOOSE(A311,'料金、単位一覧'!$K$9,'料金、単位一覧'!$K$10,'料金、単位一覧'!$K$11,'料金、単位一覧'!$K$12,'料金、単位一覧'!$K$13)*AP302),0)</f>
        <v>0</v>
      </c>
      <c r="AR302" s="229"/>
      <c r="AS302" s="229"/>
      <c r="AT302" s="232"/>
    </row>
    <row r="303" spans="1:47" ht="12.75" customHeight="1" x14ac:dyDescent="0.2">
      <c r="A303" s="247"/>
      <c r="B303" s="248"/>
      <c r="C303" s="248"/>
      <c r="D303" s="248"/>
      <c r="E303" s="252"/>
      <c r="F303" s="222" t="s">
        <v>144</v>
      </c>
      <c r="G303" s="222"/>
      <c r="H303" s="222"/>
      <c r="I303" s="222"/>
      <c r="J303" s="27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8">
        <f t="shared" si="139"/>
        <v>0</v>
      </c>
      <c r="AQ303" s="11">
        <f>IFERROR(TRUNC(CHOOSE(A311,'料金、単位一覧'!$N$9,'料金、単位一覧'!$N$10,'料金、単位一覧'!$N$11,'料金、単位一覧'!$N$12,'料金、単位一覧'!$N$13)*AP303),0)</f>
        <v>0</v>
      </c>
      <c r="AR303" s="229"/>
      <c r="AS303" s="229"/>
      <c r="AT303" s="232"/>
    </row>
    <row r="304" spans="1:47" ht="12.75" customHeight="1" x14ac:dyDescent="0.2">
      <c r="A304" s="247"/>
      <c r="B304" s="248"/>
      <c r="C304" s="248"/>
      <c r="D304" s="248"/>
      <c r="E304" s="252"/>
      <c r="F304" s="222" t="s">
        <v>145</v>
      </c>
      <c r="G304" s="222"/>
      <c r="H304" s="222"/>
      <c r="I304" s="222"/>
      <c r="J304" s="27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8">
        <f t="shared" si="139"/>
        <v>0</v>
      </c>
      <c r="AQ304" s="11">
        <f>IFERROR(TRUNC(CHOOSE(A311,'料金、単位一覧'!$Q$9,'料金、単位一覧'!$Q$10,'料金、単位一覧'!$Q$11,'料金、単位一覧'!$Q$12,'料金、単位一覧'!$Q$13)*AP304),0)</f>
        <v>0</v>
      </c>
      <c r="AR304" s="229"/>
      <c r="AS304" s="229"/>
      <c r="AT304" s="232"/>
    </row>
    <row r="305" spans="1:46" ht="12.75" customHeight="1" x14ac:dyDescent="0.2">
      <c r="A305" s="247"/>
      <c r="B305" s="248"/>
      <c r="C305" s="248"/>
      <c r="D305" s="248"/>
      <c r="E305" s="252"/>
      <c r="F305" s="222" t="s">
        <v>146</v>
      </c>
      <c r="G305" s="222"/>
      <c r="H305" s="222"/>
      <c r="I305" s="222"/>
      <c r="J305" s="27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8">
        <f t="shared" si="139"/>
        <v>0</v>
      </c>
      <c r="AQ305" s="12">
        <f>IFERROR(TRUNC(CHOOSE(A311,'料金、単位一覧'!$T$9,'料金、単位一覧'!$T$10,'料金、単位一覧'!$T$11,'料金、単位一覧'!$T$12,'料金、単位一覧'!$T$13)*AP305),0)</f>
        <v>0</v>
      </c>
      <c r="AR305" s="229"/>
      <c r="AS305" s="229"/>
      <c r="AT305" s="232"/>
    </row>
    <row r="306" spans="1:46" ht="12.75" customHeight="1" x14ac:dyDescent="0.2">
      <c r="A306" s="247"/>
      <c r="B306" s="248"/>
      <c r="C306" s="248"/>
      <c r="D306" s="248"/>
      <c r="E306" s="252"/>
      <c r="F306" s="222" t="s">
        <v>147</v>
      </c>
      <c r="G306" s="222"/>
      <c r="H306" s="222"/>
      <c r="I306" s="222"/>
      <c r="J306" s="27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8">
        <f t="shared" si="139"/>
        <v>0</v>
      </c>
      <c r="AQ306" s="12">
        <f>IFERROR(TRUNC(CHOOSE(A311,'料金、単位一覧'!$W$9,'料金、単位一覧'!$W$10,'料金、単位一覧'!$W$11,'料金、単位一覧'!$W$12,'料金、単位一覧'!$W$13)*AP306),0)</f>
        <v>0</v>
      </c>
      <c r="AR306" s="229"/>
      <c r="AS306" s="229"/>
      <c r="AT306" s="232"/>
    </row>
    <row r="307" spans="1:46" ht="12.75" customHeight="1" x14ac:dyDescent="0.2">
      <c r="A307" s="247"/>
      <c r="B307" s="248"/>
      <c r="C307" s="248"/>
      <c r="D307" s="248"/>
      <c r="E307" s="252"/>
      <c r="F307" s="223" t="str">
        <f>'料金、単位一覧'!$A$16</f>
        <v>延長加算</v>
      </c>
      <c r="G307" s="224"/>
      <c r="H307" s="224"/>
      <c r="I307" s="61" t="str">
        <f>VLOOKUP(F307,'料金、単位一覧'!$A$16:$AD$33,26,0)</f>
        <v>1H</v>
      </c>
      <c r="J307" s="60">
        <f>VLOOKUP(F307,'料金、単位一覧'!$A$16:$N$33,9,0)</f>
        <v>50</v>
      </c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8">
        <f t="shared" si="139"/>
        <v>0</v>
      </c>
      <c r="AQ307" s="12">
        <f t="shared" ref="AQ307" si="141">(COUNTIF($K307:$AO307,"&gt;=5")*($J307*5))+(COUNTIF($K307:$AO307,"=4")*($J307*4))+(COUNTIF($K307:$AO307,"=3")*($J307*3))+(COUNTIF($K307:$AO307,"=2")*($J307*2))+(COUNTIF($K307:$AO307,"=1")*$J307)</f>
        <v>0</v>
      </c>
      <c r="AR307" s="229"/>
      <c r="AS307" s="229"/>
      <c r="AT307" s="232"/>
    </row>
    <row r="308" spans="1:46" ht="12.75" customHeight="1" x14ac:dyDescent="0.2">
      <c r="A308" s="247"/>
      <c r="B308" s="248"/>
      <c r="C308" s="248"/>
      <c r="D308" s="248"/>
      <c r="E308" s="252"/>
      <c r="F308" s="223" t="str">
        <f>'料金、単位一覧'!$A$17</f>
        <v>個別機能訓練加算(Ⅰ)</v>
      </c>
      <c r="G308" s="224"/>
      <c r="H308" s="224"/>
      <c r="I308" s="61">
        <f>VLOOKUP(F308,'料金、単位一覧'!$A$16:$AD$33,26,0)</f>
        <v>0</v>
      </c>
      <c r="J308" s="60">
        <f>VLOOKUP(F308,'料金、単位一覧'!$A$16:$N$33,9,0)</f>
        <v>27</v>
      </c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8">
        <f t="shared" si="139"/>
        <v>0</v>
      </c>
      <c r="AQ308" s="12">
        <f t="shared" ref="AQ308:AQ309" si="142">AP308*J308</f>
        <v>0</v>
      </c>
      <c r="AR308" s="229"/>
      <c r="AS308" s="229"/>
      <c r="AT308" s="232"/>
    </row>
    <row r="309" spans="1:46" ht="12.75" customHeight="1" x14ac:dyDescent="0.2">
      <c r="A309" s="249"/>
      <c r="B309" s="250"/>
      <c r="C309" s="250"/>
      <c r="D309" s="250"/>
      <c r="E309" s="253"/>
      <c r="F309" s="223" t="str">
        <f>'料金、単位一覧'!$A$18</f>
        <v>個別機能訓練加算(Ⅱ)</v>
      </c>
      <c r="G309" s="224"/>
      <c r="H309" s="224"/>
      <c r="I309" s="61">
        <f>VLOOKUP(F309,'料金、単位一覧'!$A$16:$AD$33,26,0)</f>
        <v>0</v>
      </c>
      <c r="J309" s="60">
        <f>VLOOKUP(F309,'料金、単位一覧'!$A$16:$N$33,9,0)</f>
        <v>20</v>
      </c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8">
        <f t="shared" si="139"/>
        <v>0</v>
      </c>
      <c r="AQ309" s="12">
        <f t="shared" si="142"/>
        <v>0</v>
      </c>
      <c r="AR309" s="229"/>
      <c r="AS309" s="229"/>
      <c r="AT309" s="232"/>
    </row>
    <row r="310" spans="1:46" ht="12.75" customHeight="1" x14ac:dyDescent="0.2">
      <c r="A310" s="256" t="s">
        <v>140</v>
      </c>
      <c r="B310" s="257"/>
      <c r="C310" s="257"/>
      <c r="D310" s="257"/>
      <c r="E310" s="257"/>
      <c r="F310" s="223" t="str">
        <f>'料金、単位一覧'!$A$19</f>
        <v>入浴加算（Ⅰ）</v>
      </c>
      <c r="G310" s="224"/>
      <c r="H310" s="224"/>
      <c r="I310" s="61" t="str">
        <f>VLOOKUP(F310,'料金、単位一覧'!$A$16:$AD$33,26,0)</f>
        <v>月1回</v>
      </c>
      <c r="J310" s="60">
        <f>VLOOKUP(F310,'料金、単位一覧'!$A$16:$N$33,9,0)</f>
        <v>40</v>
      </c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8">
        <f t="shared" si="139"/>
        <v>0</v>
      </c>
      <c r="AQ310" s="12">
        <f t="shared" ref="AQ310" si="143">IF(AP310&gt;1,1,AP310)*J310</f>
        <v>0</v>
      </c>
      <c r="AR310" s="229"/>
      <c r="AS310" s="229"/>
      <c r="AT310" s="232"/>
    </row>
    <row r="311" spans="1:46" ht="12.75" customHeight="1" x14ac:dyDescent="0.2">
      <c r="A311" s="258">
        <v>2</v>
      </c>
      <c r="B311" s="259"/>
      <c r="C311" s="259"/>
      <c r="D311" s="259"/>
      <c r="E311" s="259"/>
      <c r="F311" s="223" t="str">
        <f>'料金、単位一覧'!$A$20</f>
        <v>入浴加算（Ⅱ）</v>
      </c>
      <c r="G311" s="224"/>
      <c r="H311" s="224"/>
      <c r="I311" s="61">
        <f>VLOOKUP(F311,'料金、単位一覧'!$A$16:$AD$33,26,0)</f>
        <v>0</v>
      </c>
      <c r="J311" s="60">
        <f>VLOOKUP(F311,'料金、単位一覧'!$A$16:$N$33,9,0)</f>
        <v>55</v>
      </c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8">
        <f t="shared" si="139"/>
        <v>0</v>
      </c>
      <c r="AQ311" s="12">
        <f t="shared" ref="AQ311:AQ315" si="144">AP311*J311</f>
        <v>0</v>
      </c>
      <c r="AR311" s="229"/>
      <c r="AS311" s="229"/>
      <c r="AT311" s="232"/>
    </row>
    <row r="312" spans="1:46" ht="12.75" customHeight="1" x14ac:dyDescent="0.2">
      <c r="A312" s="258"/>
      <c r="B312" s="259"/>
      <c r="C312" s="259"/>
      <c r="D312" s="259"/>
      <c r="E312" s="259"/>
      <c r="F312" s="223" t="str">
        <f>'料金、単位一覧'!$A$21</f>
        <v>若年性認知利用者受入加算</v>
      </c>
      <c r="G312" s="224"/>
      <c r="H312" s="224"/>
      <c r="I312" s="61">
        <f>VLOOKUP(F312,'料金、単位一覧'!$A$16:$AD$33,26,0)</f>
        <v>0</v>
      </c>
      <c r="J312" s="60">
        <f>VLOOKUP(F312,'料金、単位一覧'!$A$16:$N$33,9,0)</f>
        <v>60</v>
      </c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8">
        <f t="shared" si="139"/>
        <v>0</v>
      </c>
      <c r="AQ312" s="12">
        <f t="shared" si="144"/>
        <v>0</v>
      </c>
      <c r="AR312" s="229"/>
      <c r="AS312" s="229"/>
      <c r="AT312" s="232"/>
    </row>
    <row r="313" spans="1:46" ht="12.75" customHeight="1" x14ac:dyDescent="0.2">
      <c r="A313" s="290" t="s">
        <v>9</v>
      </c>
      <c r="B313" s="291"/>
      <c r="C313" s="291"/>
      <c r="D313" s="291"/>
      <c r="E313" s="291"/>
      <c r="F313" s="223" t="str">
        <f>'料金、単位一覧'!$A$22</f>
        <v>生活機能向上連携加算(Ⅰ)</v>
      </c>
      <c r="G313" s="224"/>
      <c r="H313" s="224"/>
      <c r="I313" s="61">
        <f>VLOOKUP(F313,'料金、単位一覧'!$A$16:$AD$33,26,0)</f>
        <v>0</v>
      </c>
      <c r="J313" s="60">
        <f>VLOOKUP(F313,'料金、単位一覧'!$A$16:$N$33,9,0)</f>
        <v>100</v>
      </c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8">
        <f t="shared" si="139"/>
        <v>0</v>
      </c>
      <c r="AQ313" s="12">
        <f t="shared" si="144"/>
        <v>0</v>
      </c>
      <c r="AR313" s="229"/>
      <c r="AS313" s="229"/>
      <c r="AT313" s="232"/>
    </row>
    <row r="314" spans="1:46" ht="12.75" customHeight="1" x14ac:dyDescent="0.2">
      <c r="A314" s="288">
        <f t="shared" ref="A314" si="145">IF(A326="NG","↑介護度を選択",VLOOKUP("選択",A324:E325,2,0))</f>
        <v>10531</v>
      </c>
      <c r="B314" s="289"/>
      <c r="C314" s="289"/>
      <c r="D314" s="289"/>
      <c r="E314" s="289"/>
      <c r="F314" s="223" t="str">
        <f>'料金、単位一覧'!$A$23</f>
        <v>生活機能向上連携加算(Ⅱ)</v>
      </c>
      <c r="G314" s="224"/>
      <c r="H314" s="224"/>
      <c r="I314" s="61">
        <f>VLOOKUP(F314,'料金、単位一覧'!$A$16:$AD$33,26,0)</f>
        <v>0</v>
      </c>
      <c r="J314" s="60">
        <f>VLOOKUP(F314,'料金、単位一覧'!$A$16:$N$33,9,0)</f>
        <v>200</v>
      </c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8">
        <f t="shared" si="139"/>
        <v>0</v>
      </c>
      <c r="AQ314" s="12">
        <f t="shared" si="144"/>
        <v>0</v>
      </c>
      <c r="AR314" s="229"/>
      <c r="AS314" s="229"/>
      <c r="AT314" s="232"/>
    </row>
    <row r="315" spans="1:46" ht="12.75" customHeight="1" x14ac:dyDescent="0.2">
      <c r="A315" s="288"/>
      <c r="B315" s="289"/>
      <c r="C315" s="289"/>
      <c r="D315" s="289"/>
      <c r="E315" s="289"/>
      <c r="F315" s="223" t="str">
        <f>'料金、単位一覧'!$A$24</f>
        <v>ADL維持等加算(Ⅰ)</v>
      </c>
      <c r="G315" s="224"/>
      <c r="H315" s="224"/>
      <c r="I315" s="61">
        <f>VLOOKUP(F315,'料金、単位一覧'!$A$16:$AD$33,26,0)</f>
        <v>0</v>
      </c>
      <c r="J315" s="60">
        <f>VLOOKUP(F315,'料金、単位一覧'!$A$16:$N$33,9,0)</f>
        <v>30</v>
      </c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8">
        <f t="shared" si="139"/>
        <v>0</v>
      </c>
      <c r="AQ315" s="12">
        <f t="shared" si="144"/>
        <v>0</v>
      </c>
      <c r="AR315" s="229"/>
      <c r="AS315" s="229"/>
      <c r="AT315" s="232"/>
    </row>
    <row r="316" spans="1:46" ht="12.75" customHeight="1" x14ac:dyDescent="0.2">
      <c r="A316" s="256" t="s">
        <v>10</v>
      </c>
      <c r="B316" s="257"/>
      <c r="C316" s="257"/>
      <c r="D316" s="257"/>
      <c r="E316" s="257"/>
      <c r="F316" s="223" t="str">
        <f>'料金、単位一覧'!$A$25</f>
        <v>ADL維持等加算(Ⅱ)</v>
      </c>
      <c r="G316" s="224"/>
      <c r="H316" s="224"/>
      <c r="I316" s="61" t="str">
        <f>VLOOKUP(F316,'料金、単位一覧'!$A$16:$AD$33,26,0)</f>
        <v>月1回</v>
      </c>
      <c r="J316" s="60">
        <f>VLOOKUP(F316,'料金、単位一覧'!$A$16:$N$33,9,0)</f>
        <v>60</v>
      </c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8">
        <f t="shared" si="139"/>
        <v>0</v>
      </c>
      <c r="AQ316" s="12">
        <f t="shared" ref="AQ316:AQ320" si="146">IF(AP316&gt;1,1,AP316)*J316</f>
        <v>0</v>
      </c>
      <c r="AR316" s="229"/>
      <c r="AS316" s="229"/>
      <c r="AT316" s="232"/>
    </row>
    <row r="317" spans="1:46" ht="12.75" customHeight="1" x14ac:dyDescent="0.2">
      <c r="A317" s="292">
        <v>0.9</v>
      </c>
      <c r="B317" s="293"/>
      <c r="C317" s="293"/>
      <c r="D317" s="293"/>
      <c r="E317" s="294"/>
      <c r="F317" s="223" t="str">
        <f>'料金、単位一覧'!$A$26</f>
        <v>栄養アセスメント加算</v>
      </c>
      <c r="G317" s="224"/>
      <c r="H317" s="224"/>
      <c r="I317" s="61" t="str">
        <f>VLOOKUP(F317,'料金、単位一覧'!$A$16:$AD$33,26,0)</f>
        <v>月1回</v>
      </c>
      <c r="J317" s="60">
        <f>VLOOKUP(F317,'料金、単位一覧'!$A$16:$N$33,9,0)</f>
        <v>50</v>
      </c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8">
        <f t="shared" si="139"/>
        <v>0</v>
      </c>
      <c r="AQ317" s="12">
        <f t="shared" si="146"/>
        <v>0</v>
      </c>
      <c r="AR317" s="229"/>
      <c r="AS317" s="229"/>
      <c r="AT317" s="232"/>
    </row>
    <row r="318" spans="1:46" ht="12.75" customHeight="1" x14ac:dyDescent="0.2">
      <c r="A318" s="295"/>
      <c r="B318" s="296"/>
      <c r="C318" s="296"/>
      <c r="D318" s="296"/>
      <c r="E318" s="297"/>
      <c r="F318" s="223" t="str">
        <f>'料金、単位一覧'!$A$27</f>
        <v>栄養改善加算</v>
      </c>
      <c r="G318" s="224"/>
      <c r="H318" s="224"/>
      <c r="I318" s="61" t="str">
        <f>VLOOKUP(F318,'料金、単位一覧'!$A$16:$AD$33,26,0)</f>
        <v>月1回</v>
      </c>
      <c r="J318" s="60">
        <f>VLOOKUP(F318,'料金、単位一覧'!$A$16:$N$33,9,0)</f>
        <v>200</v>
      </c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8">
        <f t="shared" si="139"/>
        <v>0</v>
      </c>
      <c r="AQ318" s="12">
        <f t="shared" si="146"/>
        <v>0</v>
      </c>
      <c r="AR318" s="229"/>
      <c r="AS318" s="229"/>
      <c r="AT318" s="232"/>
    </row>
    <row r="319" spans="1:46" ht="12.75" customHeight="1" x14ac:dyDescent="0.2">
      <c r="A319" s="256" t="s">
        <v>11</v>
      </c>
      <c r="B319" s="257"/>
      <c r="C319" s="257"/>
      <c r="D319" s="257"/>
      <c r="E319" s="260"/>
      <c r="F319" s="223" t="str">
        <f>'料金、単位一覧'!$A$28</f>
        <v>口腔・栄養スクリーニング加算(Ⅰ)</v>
      </c>
      <c r="G319" s="224"/>
      <c r="H319" s="224"/>
      <c r="I319" s="61" t="str">
        <f>VLOOKUP(F319,'料金、単位一覧'!$A$16:$AD$33,26,0)</f>
        <v>月1回</v>
      </c>
      <c r="J319" s="60">
        <f>VLOOKUP(F319,'料金、単位一覧'!$A$16:$N$33,9,0)</f>
        <v>20</v>
      </c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8">
        <f t="shared" si="139"/>
        <v>0</v>
      </c>
      <c r="AQ319" s="12">
        <f t="shared" si="146"/>
        <v>0</v>
      </c>
      <c r="AR319" s="229"/>
      <c r="AS319" s="229"/>
      <c r="AT319" s="232"/>
    </row>
    <row r="320" spans="1:46" ht="12.75" customHeight="1" x14ac:dyDescent="0.2">
      <c r="A320" s="261"/>
      <c r="B320" s="262"/>
      <c r="C320" s="262"/>
      <c r="D320" s="262"/>
      <c r="E320" s="263"/>
      <c r="F320" s="223" t="str">
        <f>'料金、単位一覧'!$A$29</f>
        <v>口腔・栄養スクリーニング加算(Ⅱ)</v>
      </c>
      <c r="G320" s="224"/>
      <c r="H320" s="224"/>
      <c r="I320" s="61" t="str">
        <f>VLOOKUP(F320,'料金、単位一覧'!$A$16:$AD$33,26,0)</f>
        <v>月1回</v>
      </c>
      <c r="J320" s="60">
        <f>VLOOKUP(F320,'料金、単位一覧'!$A$16:$N$33,9,0)</f>
        <v>5</v>
      </c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8">
        <f t="shared" si="139"/>
        <v>0</v>
      </c>
      <c r="AQ320" s="12">
        <f t="shared" si="146"/>
        <v>0</v>
      </c>
      <c r="AR320" s="229"/>
      <c r="AS320" s="229"/>
      <c r="AT320" s="232"/>
    </row>
    <row r="321" spans="1:46" ht="12.75" customHeight="1" x14ac:dyDescent="0.2">
      <c r="A321" s="264"/>
      <c r="B321" s="265"/>
      <c r="C321" s="265"/>
      <c r="D321" s="265"/>
      <c r="E321" s="266"/>
      <c r="F321" s="223" t="str">
        <f>'料金、単位一覧'!$A$30</f>
        <v>口腔機能向上加算(Ⅰ)</v>
      </c>
      <c r="G321" s="224"/>
      <c r="H321" s="224"/>
      <c r="I321" s="61" t="str">
        <f>VLOOKUP(F321,'料金、単位一覧'!$A$16:$AD$33,26,0)</f>
        <v>月2回</v>
      </c>
      <c r="J321" s="60">
        <f>VLOOKUP(F321,'料金、単位一覧'!$A$16:$N$33,9,0)</f>
        <v>150</v>
      </c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8">
        <f t="shared" si="139"/>
        <v>0</v>
      </c>
      <c r="AQ321" s="12">
        <f t="shared" ref="AQ321" si="147">IF(AP321&gt;2,2,AP321)*J321</f>
        <v>0</v>
      </c>
      <c r="AR321" s="229"/>
      <c r="AS321" s="229"/>
      <c r="AT321" s="232"/>
    </row>
    <row r="322" spans="1:46" ht="12.75" customHeight="1" x14ac:dyDescent="0.2">
      <c r="A322" s="309"/>
      <c r="B322" s="262"/>
      <c r="C322" s="262"/>
      <c r="D322" s="262"/>
      <c r="E322" s="263"/>
      <c r="F322" s="223" t="str">
        <f>'料金、単位一覧'!$A$31</f>
        <v>口腔機能向上加算(Ⅱ)</v>
      </c>
      <c r="G322" s="224"/>
      <c r="H322" s="224"/>
      <c r="I322" s="61" t="str">
        <f>VLOOKUP(F322,'料金、単位一覧'!$A$16:$AD$33,26,0)</f>
        <v>月1回</v>
      </c>
      <c r="J322" s="60">
        <f>VLOOKUP(F322,'料金、単位一覧'!$A$16:$N$33,9,0)</f>
        <v>160</v>
      </c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8">
        <f t="shared" si="139"/>
        <v>0</v>
      </c>
      <c r="AQ322" s="12">
        <f t="shared" ref="AQ322:AQ323" si="148">IF(AP322&gt;1,1,AP322)*J322</f>
        <v>0</v>
      </c>
      <c r="AR322" s="229"/>
      <c r="AS322" s="229"/>
      <c r="AT322" s="232"/>
    </row>
    <row r="323" spans="1:46" ht="12.75" customHeight="1" x14ac:dyDescent="0.2">
      <c r="A323" s="310"/>
      <c r="B323" s="265"/>
      <c r="C323" s="265"/>
      <c r="D323" s="265"/>
      <c r="E323" s="266"/>
      <c r="F323" s="223" t="str">
        <f>'料金、単位一覧'!$A$32</f>
        <v>科学的介護推進体制加算</v>
      </c>
      <c r="G323" s="224"/>
      <c r="H323" s="224"/>
      <c r="I323" s="61" t="str">
        <f>VLOOKUP(F323,'料金、単位一覧'!$A$16:$AD$33,26,0)</f>
        <v>月1回</v>
      </c>
      <c r="J323" s="60">
        <f>VLOOKUP(F323,'料金、単位一覧'!$A$16:$N$33,9,0)</f>
        <v>40</v>
      </c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8">
        <f t="shared" si="139"/>
        <v>0</v>
      </c>
      <c r="AQ323" s="12">
        <f t="shared" si="148"/>
        <v>0</v>
      </c>
      <c r="AR323" s="229"/>
      <c r="AS323" s="229"/>
      <c r="AT323" s="232"/>
    </row>
    <row r="324" spans="1:46" ht="12.75" customHeight="1" x14ac:dyDescent="0.2">
      <c r="A324" s="62" t="str">
        <f t="shared" ref="A324:A325" si="149">IF(B324&gt;0,"選択","－")</f>
        <v>－</v>
      </c>
      <c r="B324" s="167">
        <f>IFERROR(CHOOSE(A308,'料金、単位一覧'!$I$85,'料金、単位一覧'!$I$86),0)</f>
        <v>0</v>
      </c>
      <c r="C324" s="167"/>
      <c r="D324" s="167"/>
      <c r="E324" s="167"/>
      <c r="F324" s="267" t="str">
        <f>'料金、単位一覧'!$A$33</f>
        <v>認知症通所介護感染症災害3％加算</v>
      </c>
      <c r="G324" s="268"/>
      <c r="H324" s="268"/>
      <c r="I324" s="269"/>
      <c r="J324" s="60">
        <f>VLOOKUP(F324,'料金、単位一覧'!$A$16:$N$33,9,0)</f>
        <v>0.03</v>
      </c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8">
        <f t="shared" si="139"/>
        <v>0</v>
      </c>
      <c r="AQ324" s="12">
        <f t="shared" ref="AQ324" si="150">IF(AP324&gt;2,2,AP324)*J324</f>
        <v>0</v>
      </c>
      <c r="AR324" s="229"/>
      <c r="AS324" s="229"/>
      <c r="AT324" s="232"/>
    </row>
    <row r="325" spans="1:46" ht="12.75" customHeight="1" x14ac:dyDescent="0.2">
      <c r="A325" s="62" t="str">
        <f t="shared" si="149"/>
        <v>選択</v>
      </c>
      <c r="B325" s="167">
        <f>IFERROR(CHOOSE(A311,'料金、単位一覧'!$I$85,'料金、単位一覧'!$I$86),0)</f>
        <v>10531</v>
      </c>
      <c r="C325" s="167"/>
      <c r="D325" s="167"/>
      <c r="E325" s="167"/>
      <c r="F325" s="225" t="str">
        <f>'料金、単位一覧'!$A$36</f>
        <v>サービス提供体制強化加算(Ⅰ)</v>
      </c>
      <c r="G325" s="226"/>
      <c r="H325" s="226"/>
      <c r="I325" s="227"/>
      <c r="J325" s="60">
        <f>VLOOKUP(F325,'料金、単位一覧'!$A$36:$N$38,9,0)</f>
        <v>22</v>
      </c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8">
        <f t="shared" si="139"/>
        <v>0</v>
      </c>
      <c r="AQ325" s="12">
        <f t="shared" ref="AQ325:AQ328" si="151">AP325*J325</f>
        <v>0</v>
      </c>
      <c r="AR325" s="229"/>
      <c r="AS325" s="229"/>
      <c r="AT325" s="232"/>
    </row>
    <row r="326" spans="1:46" ht="12.75" customHeight="1" x14ac:dyDescent="0.2">
      <c r="A326" s="255" t="str">
        <f t="shared" ref="A326" si="152">IF(A324=A325,"NG","OK")</f>
        <v>OK</v>
      </c>
      <c r="B326" s="167"/>
      <c r="C326" s="167"/>
      <c r="D326" s="167"/>
      <c r="E326" s="167"/>
      <c r="F326" s="225" t="str">
        <f>'料金、単位一覧'!$A$37</f>
        <v>サービス提供体制強化加算(Ⅱ)</v>
      </c>
      <c r="G326" s="226"/>
      <c r="H326" s="226"/>
      <c r="I326" s="227"/>
      <c r="J326" s="60">
        <f>VLOOKUP(F326,'料金、単位一覧'!$A$36:$N$38,9,0)</f>
        <v>18</v>
      </c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8">
        <f t="shared" si="139"/>
        <v>0</v>
      </c>
      <c r="AQ326" s="12">
        <f t="shared" si="151"/>
        <v>0</v>
      </c>
      <c r="AR326" s="229"/>
      <c r="AS326" s="229"/>
      <c r="AT326" s="232"/>
    </row>
    <row r="327" spans="1:46" ht="12.75" customHeight="1" x14ac:dyDescent="0.2">
      <c r="A327" s="80"/>
      <c r="B327" s="80"/>
      <c r="C327" s="80"/>
      <c r="D327" s="80"/>
      <c r="E327" s="80"/>
      <c r="F327" s="225" t="str">
        <f>'料金、単位一覧'!$A$38</f>
        <v>サービス提供体制強化加算(Ⅲ)</v>
      </c>
      <c r="G327" s="226"/>
      <c r="H327" s="226"/>
      <c r="I327" s="227"/>
      <c r="J327" s="60">
        <f>VLOOKUP(F327,'料金、単位一覧'!$A$36:$N$38,9,0)</f>
        <v>6</v>
      </c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8">
        <f t="shared" si="139"/>
        <v>0</v>
      </c>
      <c r="AQ327" s="12">
        <f t="shared" si="151"/>
        <v>0</v>
      </c>
      <c r="AR327" s="229"/>
      <c r="AS327" s="229"/>
      <c r="AT327" s="232"/>
    </row>
    <row r="328" spans="1:46" ht="12.75" customHeight="1" x14ac:dyDescent="0.2">
      <c r="A328" s="80"/>
      <c r="B328" s="80"/>
      <c r="C328" s="80"/>
      <c r="D328" s="80"/>
      <c r="E328" s="80"/>
      <c r="F328" s="225" t="s">
        <v>113</v>
      </c>
      <c r="G328" s="226"/>
      <c r="H328" s="226"/>
      <c r="I328" s="227"/>
      <c r="J328" s="63">
        <f>'料金、単位一覧'!$I$41</f>
        <v>-47</v>
      </c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8">
        <f t="shared" si="139"/>
        <v>0</v>
      </c>
      <c r="AQ328" s="12">
        <f t="shared" si="151"/>
        <v>0</v>
      </c>
      <c r="AR328" s="230"/>
      <c r="AS328" s="230"/>
      <c r="AT328" s="233"/>
    </row>
    <row r="329" spans="1:46" ht="12.75" customHeight="1" x14ac:dyDescent="0.2">
      <c r="A329" s="84"/>
      <c r="B329" s="298" t="s">
        <v>114</v>
      </c>
      <c r="C329" s="298"/>
      <c r="D329" s="298"/>
      <c r="E329" s="298"/>
      <c r="F329" s="211" t="str">
        <f>'料金、単位一覧'!$A$67</f>
        <v>昼食代</v>
      </c>
      <c r="G329" s="212"/>
      <c r="H329" s="212"/>
      <c r="I329" s="212"/>
      <c r="J329" s="64">
        <f>VLOOKUP(F329,'料金、単位一覧'!$A$67:$N$81,9,0)</f>
        <v>550</v>
      </c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">
        <f t="shared" si="139"/>
        <v>0</v>
      </c>
      <c r="AQ329" s="65" t="s">
        <v>116</v>
      </c>
      <c r="AR329" s="66">
        <f t="shared" ref="AR329" si="153">AP329*J329</f>
        <v>0</v>
      </c>
      <c r="AS329" s="67"/>
      <c r="AT329" s="68">
        <f t="shared" ref="AT329:AT346" si="154">AR329</f>
        <v>0</v>
      </c>
    </row>
    <row r="330" spans="1:46" ht="12.75" customHeight="1" x14ac:dyDescent="0.2">
      <c r="A330" s="84"/>
      <c r="B330" s="298"/>
      <c r="C330" s="298"/>
      <c r="D330" s="298"/>
      <c r="E330" s="298"/>
      <c r="F330" s="211" t="str">
        <f>'料金、単位一覧'!$A$68</f>
        <v>おやつ代</v>
      </c>
      <c r="G330" s="212"/>
      <c r="H330" s="212"/>
      <c r="I330" s="212"/>
      <c r="J330" s="64">
        <f>VLOOKUP(F330,'料金、単位一覧'!$A$67:$N$81,9,0)</f>
        <v>100</v>
      </c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10">
        <f t="shared" si="139"/>
        <v>0</v>
      </c>
      <c r="AQ330" s="65" t="s">
        <v>116</v>
      </c>
      <c r="AR330" s="66">
        <f t="shared" ref="AR330" si="155">IFERROR(AP330*J330,"")</f>
        <v>0</v>
      </c>
      <c r="AS330" s="13"/>
      <c r="AT330" s="69">
        <f t="shared" si="154"/>
        <v>0</v>
      </c>
    </row>
    <row r="331" spans="1:46" ht="12.75" customHeight="1" x14ac:dyDescent="0.2">
      <c r="A331" s="84"/>
      <c r="B331" s="298"/>
      <c r="C331" s="298"/>
      <c r="D331" s="298"/>
      <c r="E331" s="298"/>
      <c r="F331" s="211" t="str">
        <f>'料金、単位一覧'!$A$69</f>
        <v>パット代</v>
      </c>
      <c r="G331" s="212"/>
      <c r="H331" s="212"/>
      <c r="I331" s="212"/>
      <c r="J331" s="64">
        <f>VLOOKUP(F331,'料金、単位一覧'!$A$67:$N$81,9,0)</f>
        <v>50</v>
      </c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10">
        <f t="shared" si="139"/>
        <v>0</v>
      </c>
      <c r="AQ331" s="65" t="s">
        <v>116</v>
      </c>
      <c r="AR331" s="66">
        <f t="shared" ref="AR331:AR343" si="156">AP331*J331</f>
        <v>0</v>
      </c>
      <c r="AS331" s="13"/>
      <c r="AT331" s="69">
        <f t="shared" si="154"/>
        <v>0</v>
      </c>
    </row>
    <row r="332" spans="1:46" ht="12.75" customHeight="1" x14ac:dyDescent="0.2">
      <c r="A332" s="84"/>
      <c r="B332" s="298"/>
      <c r="C332" s="298"/>
      <c r="D332" s="298"/>
      <c r="E332" s="298"/>
      <c r="F332" s="211" t="str">
        <f>'料金、単位一覧'!$A$70</f>
        <v>リハビリパンツ代</v>
      </c>
      <c r="G332" s="212"/>
      <c r="H332" s="212"/>
      <c r="I332" s="212"/>
      <c r="J332" s="64">
        <f>VLOOKUP(F332,'料金、単位一覧'!$A$67:$N$81,9,0)</f>
        <v>100</v>
      </c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10">
        <f t="shared" si="139"/>
        <v>0</v>
      </c>
      <c r="AQ332" s="65" t="s">
        <v>116</v>
      </c>
      <c r="AR332" s="66">
        <f t="shared" si="156"/>
        <v>0</v>
      </c>
      <c r="AS332" s="13"/>
      <c r="AT332" s="69">
        <f t="shared" si="154"/>
        <v>0</v>
      </c>
    </row>
    <row r="333" spans="1:46" ht="12.75" customHeight="1" x14ac:dyDescent="0.2">
      <c r="A333" s="84"/>
      <c r="B333" s="298"/>
      <c r="C333" s="298"/>
      <c r="D333" s="298"/>
      <c r="E333" s="298"/>
      <c r="F333" s="211" t="str">
        <f>'料金、単位一覧'!$A$71</f>
        <v>おむつ代</v>
      </c>
      <c r="G333" s="212"/>
      <c r="H333" s="212"/>
      <c r="I333" s="212"/>
      <c r="J333" s="64">
        <f>VLOOKUP(F333,'料金、単位一覧'!$A$67:$N$81,9,0)</f>
        <v>150</v>
      </c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10">
        <f t="shared" si="139"/>
        <v>0</v>
      </c>
      <c r="AQ333" s="65" t="s">
        <v>116</v>
      </c>
      <c r="AR333" s="66">
        <f t="shared" si="156"/>
        <v>0</v>
      </c>
      <c r="AS333" s="13"/>
      <c r="AT333" s="69">
        <f t="shared" si="154"/>
        <v>0</v>
      </c>
    </row>
    <row r="334" spans="1:46" ht="12.75" customHeight="1" x14ac:dyDescent="0.2">
      <c r="A334" s="84"/>
      <c r="B334" s="298"/>
      <c r="C334" s="298"/>
      <c r="D334" s="298"/>
      <c r="E334" s="298"/>
      <c r="F334" s="211" t="str">
        <f>'料金、単位一覧'!$A$72</f>
        <v>お泊りサービス</v>
      </c>
      <c r="G334" s="212"/>
      <c r="H334" s="212"/>
      <c r="I334" s="212"/>
      <c r="J334" s="64">
        <f>VLOOKUP(F334,'料金、単位一覧'!$A$67:$N$81,9,0)</f>
        <v>2000</v>
      </c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10">
        <f t="shared" si="139"/>
        <v>0</v>
      </c>
      <c r="AQ334" s="65" t="s">
        <v>116</v>
      </c>
      <c r="AR334" s="66">
        <f t="shared" si="156"/>
        <v>0</v>
      </c>
      <c r="AS334" s="13"/>
      <c r="AT334" s="69">
        <f t="shared" si="154"/>
        <v>0</v>
      </c>
    </row>
    <row r="335" spans="1:46" ht="12.75" customHeight="1" x14ac:dyDescent="0.2">
      <c r="A335" s="84"/>
      <c r="B335" s="298"/>
      <c r="C335" s="298"/>
      <c r="D335" s="298"/>
      <c r="E335" s="298"/>
      <c r="F335" s="211" t="str">
        <f>'料金、単位一覧'!$A$73</f>
        <v>シーツ交換代</v>
      </c>
      <c r="G335" s="212"/>
      <c r="H335" s="212"/>
      <c r="I335" s="212"/>
      <c r="J335" s="64">
        <f>VLOOKUP(F335,'料金、単位一覧'!$A$67:$N$81,9,0)</f>
        <v>220</v>
      </c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10">
        <f t="shared" si="139"/>
        <v>0</v>
      </c>
      <c r="AQ335" s="65" t="s">
        <v>116</v>
      </c>
      <c r="AR335" s="66">
        <f t="shared" si="156"/>
        <v>0</v>
      </c>
      <c r="AS335" s="13"/>
      <c r="AT335" s="69">
        <f t="shared" si="154"/>
        <v>0</v>
      </c>
    </row>
    <row r="336" spans="1:46" ht="12.75" customHeight="1" x14ac:dyDescent="0.2">
      <c r="A336" s="84"/>
      <c r="B336" s="298"/>
      <c r="C336" s="298"/>
      <c r="D336" s="298"/>
      <c r="E336" s="298"/>
      <c r="F336" s="211" t="str">
        <f>'料金、単位一覧'!$A$74</f>
        <v>夕食代</v>
      </c>
      <c r="G336" s="212"/>
      <c r="H336" s="212"/>
      <c r="I336" s="212"/>
      <c r="J336" s="64">
        <f>VLOOKUP(F336,'料金、単位一覧'!$A$67:$N$81,9,0)</f>
        <v>650</v>
      </c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10">
        <f t="shared" si="139"/>
        <v>0</v>
      </c>
      <c r="AQ336" s="65" t="s">
        <v>116</v>
      </c>
      <c r="AR336" s="66">
        <f t="shared" si="156"/>
        <v>0</v>
      </c>
      <c r="AS336" s="13"/>
      <c r="AT336" s="69">
        <f t="shared" si="154"/>
        <v>0</v>
      </c>
    </row>
    <row r="337" spans="1:47" ht="12.75" customHeight="1" x14ac:dyDescent="0.2">
      <c r="A337" s="84"/>
      <c r="B337" s="298"/>
      <c r="C337" s="298"/>
      <c r="D337" s="298"/>
      <c r="E337" s="298"/>
      <c r="F337" s="211" t="str">
        <f>'料金、単位一覧'!$A$75</f>
        <v>朝食代</v>
      </c>
      <c r="G337" s="212"/>
      <c r="H337" s="212"/>
      <c r="I337" s="212"/>
      <c r="J337" s="64">
        <f>VLOOKUP(F337,'料金、単位一覧'!$A$67:$N$81,9,0)</f>
        <v>330</v>
      </c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10">
        <f t="shared" si="139"/>
        <v>0</v>
      </c>
      <c r="AQ337" s="65" t="s">
        <v>116</v>
      </c>
      <c r="AR337" s="66">
        <f t="shared" si="156"/>
        <v>0</v>
      </c>
      <c r="AS337" s="13"/>
      <c r="AT337" s="69">
        <f t="shared" si="154"/>
        <v>0</v>
      </c>
    </row>
    <row r="338" spans="1:47" ht="12.75" customHeight="1" x14ac:dyDescent="0.2">
      <c r="A338" s="84"/>
      <c r="B338" s="298"/>
      <c r="C338" s="298"/>
      <c r="D338" s="298"/>
      <c r="E338" s="298"/>
      <c r="F338" s="211" t="str">
        <f>'料金、単位一覧'!$A$76</f>
        <v>時間外利用料</v>
      </c>
      <c r="G338" s="212"/>
      <c r="H338" s="212"/>
      <c r="I338" s="212"/>
      <c r="J338" s="64">
        <f>VLOOKUP(F338,'料金、単位一覧'!$A$67:$N$81,9,0)</f>
        <v>300</v>
      </c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10">
        <f t="shared" si="139"/>
        <v>0</v>
      </c>
      <c r="AQ338" s="65" t="s">
        <v>116</v>
      </c>
      <c r="AR338" s="66">
        <f t="shared" si="156"/>
        <v>0</v>
      </c>
      <c r="AS338" s="13"/>
      <c r="AT338" s="69">
        <f t="shared" si="154"/>
        <v>0</v>
      </c>
    </row>
    <row r="339" spans="1:47" ht="12.75" customHeight="1" x14ac:dyDescent="0.2">
      <c r="A339" s="84"/>
      <c r="B339" s="298"/>
      <c r="C339" s="298"/>
      <c r="D339" s="298"/>
      <c r="E339" s="298"/>
      <c r="F339" s="211" t="str">
        <f>'料金、単位一覧'!$A$77</f>
        <v>洗濯代</v>
      </c>
      <c r="G339" s="212"/>
      <c r="H339" s="212"/>
      <c r="I339" s="212"/>
      <c r="J339" s="64">
        <f>VLOOKUP(F339,'料金、単位一覧'!$A$67:$N$81,9,0)</f>
        <v>150</v>
      </c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10">
        <f t="shared" si="139"/>
        <v>0</v>
      </c>
      <c r="AQ339" s="65" t="s">
        <v>116</v>
      </c>
      <c r="AR339" s="66">
        <f t="shared" si="156"/>
        <v>0</v>
      </c>
      <c r="AS339" s="13"/>
      <c r="AT339" s="69">
        <f t="shared" si="154"/>
        <v>0</v>
      </c>
    </row>
    <row r="340" spans="1:47" ht="12.75" customHeight="1" x14ac:dyDescent="0.2">
      <c r="A340" s="84"/>
      <c r="B340" s="298"/>
      <c r="C340" s="298"/>
      <c r="D340" s="298"/>
      <c r="E340" s="298"/>
      <c r="F340" s="211" t="str">
        <f>'料金、単位一覧'!$A$78</f>
        <v>通院サポート（最初の３時間）</v>
      </c>
      <c r="G340" s="212"/>
      <c r="H340" s="212"/>
      <c r="I340" s="212"/>
      <c r="J340" s="64">
        <f>VLOOKUP(F340,'料金、単位一覧'!$A$67:$N$81,9,0)</f>
        <v>3300</v>
      </c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10">
        <f t="shared" si="139"/>
        <v>0</v>
      </c>
      <c r="AQ340" s="65" t="s">
        <v>116</v>
      </c>
      <c r="AR340" s="66">
        <f t="shared" si="156"/>
        <v>0</v>
      </c>
      <c r="AS340" s="13"/>
      <c r="AT340" s="69">
        <f t="shared" si="154"/>
        <v>0</v>
      </c>
    </row>
    <row r="341" spans="1:47" ht="12.75" customHeight="1" x14ac:dyDescent="0.2">
      <c r="A341" s="84"/>
      <c r="B341" s="298"/>
      <c r="C341" s="298"/>
      <c r="D341" s="298"/>
      <c r="E341" s="298"/>
      <c r="F341" s="211" t="str">
        <f>'料金、単位一覧'!$A$79</f>
        <v>通院サポート延長（１時間毎）</v>
      </c>
      <c r="G341" s="212"/>
      <c r="H341" s="212"/>
      <c r="I341" s="212"/>
      <c r="J341" s="64">
        <f>VLOOKUP(F341,'料金、単位一覧'!$A$67:$N$81,9,0)</f>
        <v>1100</v>
      </c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10">
        <f t="shared" si="139"/>
        <v>0</v>
      </c>
      <c r="AQ341" s="65" t="s">
        <v>116</v>
      </c>
      <c r="AR341" s="66">
        <f t="shared" si="156"/>
        <v>0</v>
      </c>
      <c r="AS341" s="13"/>
      <c r="AT341" s="69">
        <f t="shared" si="154"/>
        <v>0</v>
      </c>
    </row>
    <row r="342" spans="1:47" ht="12.75" customHeight="1" x14ac:dyDescent="0.2">
      <c r="A342" s="84"/>
      <c r="B342" s="298"/>
      <c r="C342" s="298"/>
      <c r="D342" s="298"/>
      <c r="E342" s="298"/>
      <c r="F342" s="211" t="str">
        <f>'料金、単位一覧'!$A$80</f>
        <v>保険外事業利用（要介護）</v>
      </c>
      <c r="G342" s="212"/>
      <c r="H342" s="212"/>
      <c r="I342" s="212"/>
      <c r="J342" s="64">
        <f>VLOOKUP(F342,'料金、単位一覧'!$A$67:$N$81,9,0)</f>
        <v>3000</v>
      </c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10">
        <f t="shared" si="139"/>
        <v>0</v>
      </c>
      <c r="AQ342" s="65" t="s">
        <v>116</v>
      </c>
      <c r="AR342" s="66">
        <f t="shared" si="156"/>
        <v>0</v>
      </c>
      <c r="AS342" s="13"/>
      <c r="AT342" s="69">
        <f t="shared" si="154"/>
        <v>0</v>
      </c>
    </row>
    <row r="343" spans="1:47" ht="12.75" customHeight="1" x14ac:dyDescent="0.2">
      <c r="A343" s="84"/>
      <c r="B343" s="298"/>
      <c r="C343" s="298"/>
      <c r="D343" s="298"/>
      <c r="E343" s="298"/>
      <c r="F343" s="211" t="str">
        <f>'料金、単位一覧'!$A$81</f>
        <v>通所介護実費請求（要支援）</v>
      </c>
      <c r="G343" s="212"/>
      <c r="H343" s="212"/>
      <c r="I343" s="212"/>
      <c r="J343" s="70">
        <f>VLOOKUP(F343,'料金、単位一覧'!$A$67:$N$81,9,0)</f>
        <v>5000</v>
      </c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10">
        <f t="shared" si="139"/>
        <v>0</v>
      </c>
      <c r="AQ343" s="65" t="s">
        <v>116</v>
      </c>
      <c r="AR343" s="66">
        <f t="shared" si="156"/>
        <v>0</v>
      </c>
      <c r="AS343" s="13"/>
      <c r="AT343" s="69">
        <f t="shared" si="154"/>
        <v>0</v>
      </c>
    </row>
    <row r="344" spans="1:47" ht="12.75" customHeight="1" x14ac:dyDescent="0.2">
      <c r="A344" s="84"/>
      <c r="B344" s="298" t="s">
        <v>117</v>
      </c>
      <c r="C344" s="298"/>
      <c r="D344" s="298"/>
      <c r="E344" s="298"/>
      <c r="F344" s="213"/>
      <c r="G344" s="214"/>
      <c r="H344" s="214"/>
      <c r="I344" s="215"/>
      <c r="J344" s="71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65" t="s">
        <v>116</v>
      </c>
      <c r="AQ344" s="65" t="s">
        <v>116</v>
      </c>
      <c r="AR344" s="66"/>
      <c r="AS344" s="13"/>
      <c r="AT344" s="69">
        <f t="shared" si="154"/>
        <v>0</v>
      </c>
    </row>
    <row r="345" spans="1:47" ht="12.75" customHeight="1" x14ac:dyDescent="0.2">
      <c r="A345" s="84"/>
      <c r="B345" s="298"/>
      <c r="C345" s="298"/>
      <c r="D345" s="298"/>
      <c r="E345" s="298"/>
      <c r="F345" s="213"/>
      <c r="G345" s="214"/>
      <c r="H345" s="214"/>
      <c r="I345" s="215"/>
      <c r="J345" s="71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65" t="s">
        <v>116</v>
      </c>
      <c r="AQ345" s="65" t="s">
        <v>116</v>
      </c>
      <c r="AR345" s="66"/>
      <c r="AS345" s="13"/>
      <c r="AT345" s="69">
        <f t="shared" si="154"/>
        <v>0</v>
      </c>
    </row>
    <row r="346" spans="1:47" ht="12.75" customHeight="1" thickBot="1" x14ac:dyDescent="0.25">
      <c r="A346" s="84"/>
      <c r="B346" s="299"/>
      <c r="C346" s="299"/>
      <c r="D346" s="299"/>
      <c r="E346" s="299"/>
      <c r="F346" s="216"/>
      <c r="G346" s="217"/>
      <c r="H346" s="217"/>
      <c r="I346" s="218"/>
      <c r="J346" s="72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73" t="s">
        <v>116</v>
      </c>
      <c r="AQ346" s="73" t="s">
        <v>116</v>
      </c>
      <c r="AR346" s="74"/>
      <c r="AS346" s="74"/>
      <c r="AT346" s="75">
        <f t="shared" si="154"/>
        <v>0</v>
      </c>
    </row>
    <row r="347" spans="1:47" ht="12.75" customHeight="1" thickBot="1" x14ac:dyDescent="0.25">
      <c r="A347" s="311" t="s">
        <v>7</v>
      </c>
      <c r="B347" s="312"/>
      <c r="C347" s="312"/>
      <c r="D347" s="312"/>
      <c r="E347" s="313"/>
      <c r="F347" s="219">
        <f t="shared" ref="F347" si="157">SUM(AT299:AT346)</f>
        <v>0</v>
      </c>
      <c r="G347" s="220"/>
      <c r="H347" s="220"/>
      <c r="I347" s="221"/>
      <c r="J347" s="76"/>
      <c r="K347" s="234" t="s">
        <v>12</v>
      </c>
      <c r="L347" s="235"/>
      <c r="M347" s="235"/>
      <c r="N347" s="235"/>
      <c r="O347" s="236"/>
      <c r="P347" s="237">
        <f t="shared" ref="P347" si="158">SUM(AT299:AT328)</f>
        <v>0</v>
      </c>
      <c r="Q347" s="220"/>
      <c r="R347" s="220"/>
      <c r="S347" s="220"/>
      <c r="T347" s="221"/>
      <c r="U347" s="238" t="s">
        <v>13</v>
      </c>
      <c r="V347" s="235"/>
      <c r="W347" s="235"/>
      <c r="X347" s="235"/>
      <c r="Y347" s="236"/>
      <c r="Z347" s="237">
        <f t="shared" ref="Z347" si="159">SUM(AT329:AT346)</f>
        <v>0</v>
      </c>
      <c r="AA347" s="220"/>
      <c r="AB347" s="220"/>
      <c r="AC347" s="220"/>
      <c r="AD347" s="221"/>
      <c r="AE347" s="238" t="s">
        <v>14</v>
      </c>
      <c r="AF347" s="235"/>
      <c r="AG347" s="235"/>
      <c r="AH347" s="235"/>
      <c r="AI347" s="236"/>
      <c r="AJ347" s="239">
        <f t="shared" ref="AJ347" si="160">SUM(AQ300:AQ306,AQ307:AQ328)</f>
        <v>0</v>
      </c>
      <c r="AK347" s="220"/>
      <c r="AL347" s="220"/>
      <c r="AM347" s="220"/>
      <c r="AN347" s="220"/>
      <c r="AO347" s="221"/>
      <c r="AP347" s="77"/>
      <c r="AQ347" s="78"/>
      <c r="AR347" s="78"/>
      <c r="AS347" s="78"/>
      <c r="AT347" s="79"/>
    </row>
    <row r="348" spans="1:47" ht="12.75" customHeight="1" x14ac:dyDescent="0.2">
      <c r="A348" s="240" t="s">
        <v>1</v>
      </c>
      <c r="B348" s="241"/>
      <c r="C348" s="241"/>
      <c r="D348" s="241"/>
      <c r="E348" s="242"/>
      <c r="F348" s="242" t="s">
        <v>4</v>
      </c>
      <c r="G348" s="243"/>
      <c r="H348" s="243"/>
      <c r="I348" s="243"/>
      <c r="J348" s="53"/>
      <c r="K348" s="243"/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  <c r="X348" s="243"/>
      <c r="Y348" s="243"/>
      <c r="Z348" s="243"/>
      <c r="AA348" s="243"/>
      <c r="AB348" s="243"/>
      <c r="AC348" s="243"/>
      <c r="AD348" s="243"/>
      <c r="AE348" s="243"/>
      <c r="AF348" s="243"/>
      <c r="AG348" s="243"/>
      <c r="AH348" s="243"/>
      <c r="AI348" s="243"/>
      <c r="AJ348" s="243"/>
      <c r="AK348" s="243"/>
      <c r="AL348" s="243"/>
      <c r="AM348" s="243"/>
      <c r="AN348" s="243"/>
      <c r="AO348" s="243"/>
      <c r="AP348" s="244"/>
      <c r="AQ348" s="54">
        <f>IFERROR(ROUND(ROUND(VLOOKUP($O$2,'料金、単位一覧'!$A$47:$L$64,9,0)*SUM(AQ349:AQ377),0),"0"),0)</f>
        <v>0</v>
      </c>
      <c r="AR348" s="55">
        <f>TRUNC(TRUNC(SUM(AQ348,AQ349:AQ377)*'料金、単位一覧'!$P$4)-TRUNC(SUM(AQ349:AQ377)*'料金、単位一覧'!$P$4))</f>
        <v>0</v>
      </c>
      <c r="AS348" s="55">
        <f t="shared" ref="AS348" si="161">TRUNC(AR348*A366,0)</f>
        <v>0</v>
      </c>
      <c r="AT348" s="56">
        <f t="shared" ref="AT348:AT349" si="162">AR348-AS348</f>
        <v>0</v>
      </c>
      <c r="AU348" s="57">
        <f t="shared" ref="AU348" si="163">AR348</f>
        <v>0</v>
      </c>
    </row>
    <row r="349" spans="1:47" ht="12.75" customHeight="1" x14ac:dyDescent="0.2">
      <c r="A349" s="245" t="s">
        <v>119</v>
      </c>
      <c r="B349" s="246"/>
      <c r="C349" s="246"/>
      <c r="D349" s="246"/>
      <c r="E349" s="251" t="s">
        <v>8</v>
      </c>
      <c r="F349" s="254" t="s">
        <v>141</v>
      </c>
      <c r="G349" s="254"/>
      <c r="H349" s="254"/>
      <c r="I349" s="254"/>
      <c r="J349" s="5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">
        <f t="shared" ref="AP349:AP392" si="164">SUM(K349:AO349)</f>
        <v>0</v>
      </c>
      <c r="AQ349" s="59">
        <f>IFERROR(TRUNC(CHOOSE(A360,'料金、単位一覧'!$E$9,'料金、単位一覧'!$E$10,'料金、単位一覧'!$E$11,'料金、単位一覧'!$E$12,'料金、単位一覧'!$E$13)*AP349),0)</f>
        <v>0</v>
      </c>
      <c r="AR349" s="228">
        <f>TRUNC(SUM(AQ349:AQ377)*'料金、単位一覧'!$P$4)</f>
        <v>0</v>
      </c>
      <c r="AS349" s="228">
        <f t="shared" ref="AS349" si="165">TRUNC(AR349*A366,0)</f>
        <v>0</v>
      </c>
      <c r="AT349" s="231">
        <f t="shared" si="162"/>
        <v>0</v>
      </c>
      <c r="AU349" s="57"/>
    </row>
    <row r="350" spans="1:47" ht="12.75" customHeight="1" x14ac:dyDescent="0.2">
      <c r="A350" s="247"/>
      <c r="B350" s="248"/>
      <c r="C350" s="248"/>
      <c r="D350" s="248"/>
      <c r="E350" s="252"/>
      <c r="F350" s="222" t="s">
        <v>142</v>
      </c>
      <c r="G350" s="222"/>
      <c r="H350" s="222"/>
      <c r="I350" s="222"/>
      <c r="J350" s="27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8">
        <f t="shared" si="164"/>
        <v>0</v>
      </c>
      <c r="AQ350" s="11">
        <f>IFERROR(TRUNC(CHOOSE(A360,'料金、単位一覧'!$H$9,'料金、単位一覧'!$H$10,'料金、単位一覧'!$H$11,'料金、単位一覧'!$H$12,'料金、単位一覧'!$H$13)*AP350),0)</f>
        <v>0</v>
      </c>
      <c r="AR350" s="229"/>
      <c r="AS350" s="229"/>
      <c r="AT350" s="232"/>
    </row>
    <row r="351" spans="1:47" ht="12.75" customHeight="1" x14ac:dyDescent="0.2">
      <c r="A351" s="247"/>
      <c r="B351" s="248"/>
      <c r="C351" s="248"/>
      <c r="D351" s="248"/>
      <c r="E351" s="252"/>
      <c r="F351" s="222" t="s">
        <v>143</v>
      </c>
      <c r="G351" s="222"/>
      <c r="H351" s="222"/>
      <c r="I351" s="222"/>
      <c r="J351" s="27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8">
        <f t="shared" si="164"/>
        <v>0</v>
      </c>
      <c r="AQ351" s="11">
        <f>IFERROR(TRUNC(CHOOSE(A360,'料金、単位一覧'!$K$9,'料金、単位一覧'!$K$10,'料金、単位一覧'!$K$11,'料金、単位一覧'!$K$12,'料金、単位一覧'!$K$13)*AP351),0)</f>
        <v>0</v>
      </c>
      <c r="AR351" s="229"/>
      <c r="AS351" s="229"/>
      <c r="AT351" s="232"/>
    </row>
    <row r="352" spans="1:47" ht="12.75" customHeight="1" x14ac:dyDescent="0.2">
      <c r="A352" s="247"/>
      <c r="B352" s="248"/>
      <c r="C352" s="248"/>
      <c r="D352" s="248"/>
      <c r="E352" s="252"/>
      <c r="F352" s="222" t="s">
        <v>144</v>
      </c>
      <c r="G352" s="222"/>
      <c r="H352" s="222"/>
      <c r="I352" s="222"/>
      <c r="J352" s="27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8">
        <f t="shared" si="164"/>
        <v>0</v>
      </c>
      <c r="AQ352" s="11">
        <f>IFERROR(TRUNC(CHOOSE(A360,'料金、単位一覧'!$N$9,'料金、単位一覧'!$N$10,'料金、単位一覧'!$N$11,'料金、単位一覧'!$N$12,'料金、単位一覧'!$N$13)*AP352),0)</f>
        <v>0</v>
      </c>
      <c r="AR352" s="229"/>
      <c r="AS352" s="229"/>
      <c r="AT352" s="232"/>
    </row>
    <row r="353" spans="1:46" ht="12.75" customHeight="1" x14ac:dyDescent="0.2">
      <c r="A353" s="247"/>
      <c r="B353" s="248"/>
      <c r="C353" s="248"/>
      <c r="D353" s="248"/>
      <c r="E353" s="252"/>
      <c r="F353" s="222" t="s">
        <v>145</v>
      </c>
      <c r="G353" s="222"/>
      <c r="H353" s="222"/>
      <c r="I353" s="222"/>
      <c r="J353" s="27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8">
        <f t="shared" si="164"/>
        <v>0</v>
      </c>
      <c r="AQ353" s="11">
        <f>IFERROR(TRUNC(CHOOSE(A360,'料金、単位一覧'!$Q$9,'料金、単位一覧'!$Q$10,'料金、単位一覧'!$Q$11,'料金、単位一覧'!$Q$12,'料金、単位一覧'!$Q$13)*AP353),0)</f>
        <v>0</v>
      </c>
      <c r="AR353" s="229"/>
      <c r="AS353" s="229"/>
      <c r="AT353" s="232"/>
    </row>
    <row r="354" spans="1:46" ht="12.75" customHeight="1" x14ac:dyDescent="0.2">
      <c r="A354" s="247"/>
      <c r="B354" s="248"/>
      <c r="C354" s="248"/>
      <c r="D354" s="248"/>
      <c r="E354" s="252"/>
      <c r="F354" s="222" t="s">
        <v>146</v>
      </c>
      <c r="G354" s="222"/>
      <c r="H354" s="222"/>
      <c r="I354" s="222"/>
      <c r="J354" s="27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8">
        <f t="shared" si="164"/>
        <v>0</v>
      </c>
      <c r="AQ354" s="12">
        <f>IFERROR(TRUNC(CHOOSE(A360,'料金、単位一覧'!$T$9,'料金、単位一覧'!$T$10,'料金、単位一覧'!$T$11,'料金、単位一覧'!$T$12,'料金、単位一覧'!$T$13)*AP354),0)</f>
        <v>0</v>
      </c>
      <c r="AR354" s="229"/>
      <c r="AS354" s="229"/>
      <c r="AT354" s="232"/>
    </row>
    <row r="355" spans="1:46" ht="12.75" customHeight="1" x14ac:dyDescent="0.2">
      <c r="A355" s="247"/>
      <c r="B355" s="248"/>
      <c r="C355" s="248"/>
      <c r="D355" s="248"/>
      <c r="E355" s="252"/>
      <c r="F355" s="222" t="s">
        <v>147</v>
      </c>
      <c r="G355" s="222"/>
      <c r="H355" s="222"/>
      <c r="I355" s="222"/>
      <c r="J355" s="27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8">
        <f t="shared" si="164"/>
        <v>0</v>
      </c>
      <c r="AQ355" s="12">
        <f>IFERROR(TRUNC(CHOOSE(A360,'料金、単位一覧'!$W$9,'料金、単位一覧'!$W$10,'料金、単位一覧'!$W$11,'料金、単位一覧'!$W$12,'料金、単位一覧'!$W$13)*AP355),0)</f>
        <v>0</v>
      </c>
      <c r="AR355" s="229"/>
      <c r="AS355" s="229"/>
      <c r="AT355" s="232"/>
    </row>
    <row r="356" spans="1:46" ht="12.75" customHeight="1" x14ac:dyDescent="0.2">
      <c r="A356" s="247"/>
      <c r="B356" s="248"/>
      <c r="C356" s="248"/>
      <c r="D356" s="248"/>
      <c r="E356" s="252"/>
      <c r="F356" s="223" t="str">
        <f>'料金、単位一覧'!$A$16</f>
        <v>延長加算</v>
      </c>
      <c r="G356" s="224"/>
      <c r="H356" s="224"/>
      <c r="I356" s="61" t="str">
        <f>VLOOKUP(F356,'料金、単位一覧'!$A$16:$AD$33,26,0)</f>
        <v>1H</v>
      </c>
      <c r="J356" s="60">
        <f>VLOOKUP(F356,'料金、単位一覧'!$A$16:$N$33,9,0)</f>
        <v>50</v>
      </c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8">
        <f t="shared" si="164"/>
        <v>0</v>
      </c>
      <c r="AQ356" s="12">
        <f t="shared" ref="AQ356" si="166">(COUNTIF($K356:$AO356,"&gt;=5")*($J356*5))+(COUNTIF($K356:$AO356,"=4")*($J356*4))+(COUNTIF($K356:$AO356,"=3")*($J356*3))+(COUNTIF($K356:$AO356,"=2")*($J356*2))+(COUNTIF($K356:$AO356,"=1")*$J356)</f>
        <v>0</v>
      </c>
      <c r="AR356" s="229"/>
      <c r="AS356" s="229"/>
      <c r="AT356" s="232"/>
    </row>
    <row r="357" spans="1:46" ht="12.75" customHeight="1" x14ac:dyDescent="0.2">
      <c r="A357" s="247"/>
      <c r="B357" s="248"/>
      <c r="C357" s="248"/>
      <c r="D357" s="248"/>
      <c r="E357" s="252"/>
      <c r="F357" s="223" t="str">
        <f>'料金、単位一覧'!$A$17</f>
        <v>個別機能訓練加算(Ⅰ)</v>
      </c>
      <c r="G357" s="224"/>
      <c r="H357" s="224"/>
      <c r="I357" s="61">
        <f>VLOOKUP(F357,'料金、単位一覧'!$A$16:$AD$33,26,0)</f>
        <v>0</v>
      </c>
      <c r="J357" s="60">
        <f>VLOOKUP(F357,'料金、単位一覧'!$A$16:$N$33,9,0)</f>
        <v>27</v>
      </c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8">
        <f t="shared" si="164"/>
        <v>0</v>
      </c>
      <c r="AQ357" s="12">
        <f t="shared" ref="AQ357:AQ358" si="167">AP357*J357</f>
        <v>0</v>
      </c>
      <c r="AR357" s="229"/>
      <c r="AS357" s="229"/>
      <c r="AT357" s="232"/>
    </row>
    <row r="358" spans="1:46" ht="12.75" customHeight="1" x14ac:dyDescent="0.2">
      <c r="A358" s="249"/>
      <c r="B358" s="250"/>
      <c r="C358" s="250"/>
      <c r="D358" s="250"/>
      <c r="E358" s="253"/>
      <c r="F358" s="223" t="str">
        <f>'料金、単位一覧'!$A$18</f>
        <v>個別機能訓練加算(Ⅱ)</v>
      </c>
      <c r="G358" s="224"/>
      <c r="H358" s="224"/>
      <c r="I358" s="61">
        <f>VLOOKUP(F358,'料金、単位一覧'!$A$16:$AD$33,26,0)</f>
        <v>0</v>
      </c>
      <c r="J358" s="60">
        <f>VLOOKUP(F358,'料金、単位一覧'!$A$16:$N$33,9,0)</f>
        <v>20</v>
      </c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8">
        <f t="shared" si="164"/>
        <v>0</v>
      </c>
      <c r="AQ358" s="12">
        <f t="shared" si="167"/>
        <v>0</v>
      </c>
      <c r="AR358" s="229"/>
      <c r="AS358" s="229"/>
      <c r="AT358" s="232"/>
    </row>
    <row r="359" spans="1:46" ht="12.75" customHeight="1" x14ac:dyDescent="0.2">
      <c r="A359" s="256" t="s">
        <v>140</v>
      </c>
      <c r="B359" s="257"/>
      <c r="C359" s="257"/>
      <c r="D359" s="257"/>
      <c r="E359" s="257"/>
      <c r="F359" s="223" t="str">
        <f>'料金、単位一覧'!$A$19</f>
        <v>入浴加算（Ⅰ）</v>
      </c>
      <c r="G359" s="224"/>
      <c r="H359" s="224"/>
      <c r="I359" s="61" t="str">
        <f>VLOOKUP(F359,'料金、単位一覧'!$A$16:$AD$33,26,0)</f>
        <v>月1回</v>
      </c>
      <c r="J359" s="60">
        <f>VLOOKUP(F359,'料金、単位一覧'!$A$16:$N$33,9,0)</f>
        <v>40</v>
      </c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8">
        <f t="shared" si="164"/>
        <v>0</v>
      </c>
      <c r="AQ359" s="12">
        <f t="shared" ref="AQ359" si="168">IF(AP359&gt;1,1,AP359)*J359</f>
        <v>0</v>
      </c>
      <c r="AR359" s="229"/>
      <c r="AS359" s="229"/>
      <c r="AT359" s="232"/>
    </row>
    <row r="360" spans="1:46" ht="12.75" customHeight="1" x14ac:dyDescent="0.2">
      <c r="A360" s="258">
        <v>2</v>
      </c>
      <c r="B360" s="259"/>
      <c r="C360" s="259"/>
      <c r="D360" s="259"/>
      <c r="E360" s="259"/>
      <c r="F360" s="223" t="str">
        <f>'料金、単位一覧'!$A$20</f>
        <v>入浴加算（Ⅱ）</v>
      </c>
      <c r="G360" s="224"/>
      <c r="H360" s="224"/>
      <c r="I360" s="61">
        <f>VLOOKUP(F360,'料金、単位一覧'!$A$16:$AD$33,26,0)</f>
        <v>0</v>
      </c>
      <c r="J360" s="60">
        <f>VLOOKUP(F360,'料金、単位一覧'!$A$16:$N$33,9,0)</f>
        <v>55</v>
      </c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8">
        <f t="shared" si="164"/>
        <v>0</v>
      </c>
      <c r="AQ360" s="12">
        <f t="shared" ref="AQ360:AQ364" si="169">AP360*J360</f>
        <v>0</v>
      </c>
      <c r="AR360" s="229"/>
      <c r="AS360" s="229"/>
      <c r="AT360" s="232"/>
    </row>
    <row r="361" spans="1:46" ht="12.75" customHeight="1" x14ac:dyDescent="0.2">
      <c r="A361" s="258"/>
      <c r="B361" s="259"/>
      <c r="C361" s="259"/>
      <c r="D361" s="259"/>
      <c r="E361" s="259"/>
      <c r="F361" s="223" t="str">
        <f>'料金、単位一覧'!$A$21</f>
        <v>若年性認知利用者受入加算</v>
      </c>
      <c r="G361" s="224"/>
      <c r="H361" s="224"/>
      <c r="I361" s="61">
        <f>VLOOKUP(F361,'料金、単位一覧'!$A$16:$AD$33,26,0)</f>
        <v>0</v>
      </c>
      <c r="J361" s="60">
        <f>VLOOKUP(F361,'料金、単位一覧'!$A$16:$N$33,9,0)</f>
        <v>60</v>
      </c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8">
        <f t="shared" si="164"/>
        <v>0</v>
      </c>
      <c r="AQ361" s="12">
        <f t="shared" si="169"/>
        <v>0</v>
      </c>
      <c r="AR361" s="229"/>
      <c r="AS361" s="229"/>
      <c r="AT361" s="232"/>
    </row>
    <row r="362" spans="1:46" ht="12.75" customHeight="1" x14ac:dyDescent="0.2">
      <c r="A362" s="290" t="s">
        <v>9</v>
      </c>
      <c r="B362" s="291"/>
      <c r="C362" s="291"/>
      <c r="D362" s="291"/>
      <c r="E362" s="291"/>
      <c r="F362" s="223" t="str">
        <f>'料金、単位一覧'!$A$22</f>
        <v>生活機能向上連携加算(Ⅰ)</v>
      </c>
      <c r="G362" s="224"/>
      <c r="H362" s="224"/>
      <c r="I362" s="61">
        <f>VLOOKUP(F362,'料金、単位一覧'!$A$16:$AD$33,26,0)</f>
        <v>0</v>
      </c>
      <c r="J362" s="60">
        <f>VLOOKUP(F362,'料金、単位一覧'!$A$16:$N$33,9,0)</f>
        <v>100</v>
      </c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8">
        <f t="shared" si="164"/>
        <v>0</v>
      </c>
      <c r="AQ362" s="12">
        <f t="shared" si="169"/>
        <v>0</v>
      </c>
      <c r="AR362" s="229"/>
      <c r="AS362" s="229"/>
      <c r="AT362" s="232"/>
    </row>
    <row r="363" spans="1:46" ht="12.75" customHeight="1" x14ac:dyDescent="0.2">
      <c r="A363" s="288">
        <f t="shared" ref="A363" si="170">IF(A375="NG","↑介護度を選択",VLOOKUP("選択",A373:E374,2,0))</f>
        <v>10531</v>
      </c>
      <c r="B363" s="289"/>
      <c r="C363" s="289"/>
      <c r="D363" s="289"/>
      <c r="E363" s="289"/>
      <c r="F363" s="223" t="str">
        <f>'料金、単位一覧'!$A$23</f>
        <v>生活機能向上連携加算(Ⅱ)</v>
      </c>
      <c r="G363" s="224"/>
      <c r="H363" s="224"/>
      <c r="I363" s="61">
        <f>VLOOKUP(F363,'料金、単位一覧'!$A$16:$AD$33,26,0)</f>
        <v>0</v>
      </c>
      <c r="J363" s="60">
        <f>VLOOKUP(F363,'料金、単位一覧'!$A$16:$N$33,9,0)</f>
        <v>200</v>
      </c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8">
        <f t="shared" si="164"/>
        <v>0</v>
      </c>
      <c r="AQ363" s="12">
        <f t="shared" si="169"/>
        <v>0</v>
      </c>
      <c r="AR363" s="229"/>
      <c r="AS363" s="229"/>
      <c r="AT363" s="232"/>
    </row>
    <row r="364" spans="1:46" ht="12.75" customHeight="1" x14ac:dyDescent="0.2">
      <c r="A364" s="288"/>
      <c r="B364" s="289"/>
      <c r="C364" s="289"/>
      <c r="D364" s="289"/>
      <c r="E364" s="289"/>
      <c r="F364" s="223" t="str">
        <f>'料金、単位一覧'!$A$24</f>
        <v>ADL維持等加算(Ⅰ)</v>
      </c>
      <c r="G364" s="224"/>
      <c r="H364" s="224"/>
      <c r="I364" s="61">
        <f>VLOOKUP(F364,'料金、単位一覧'!$A$16:$AD$33,26,0)</f>
        <v>0</v>
      </c>
      <c r="J364" s="60">
        <f>VLOOKUP(F364,'料金、単位一覧'!$A$16:$N$33,9,0)</f>
        <v>30</v>
      </c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8">
        <f t="shared" si="164"/>
        <v>0</v>
      </c>
      <c r="AQ364" s="12">
        <f t="shared" si="169"/>
        <v>0</v>
      </c>
      <c r="AR364" s="229"/>
      <c r="AS364" s="229"/>
      <c r="AT364" s="232"/>
    </row>
    <row r="365" spans="1:46" ht="12.75" customHeight="1" x14ac:dyDescent="0.2">
      <c r="A365" s="256" t="s">
        <v>10</v>
      </c>
      <c r="B365" s="257"/>
      <c r="C365" s="257"/>
      <c r="D365" s="257"/>
      <c r="E365" s="257"/>
      <c r="F365" s="223" t="str">
        <f>'料金、単位一覧'!$A$25</f>
        <v>ADL維持等加算(Ⅱ)</v>
      </c>
      <c r="G365" s="224"/>
      <c r="H365" s="224"/>
      <c r="I365" s="61" t="str">
        <f>VLOOKUP(F365,'料金、単位一覧'!$A$16:$AD$33,26,0)</f>
        <v>月1回</v>
      </c>
      <c r="J365" s="60">
        <f>VLOOKUP(F365,'料金、単位一覧'!$A$16:$N$33,9,0)</f>
        <v>60</v>
      </c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8">
        <f t="shared" si="164"/>
        <v>0</v>
      </c>
      <c r="AQ365" s="12">
        <f t="shared" ref="AQ365:AQ369" si="171">IF(AP365&gt;1,1,AP365)*J365</f>
        <v>0</v>
      </c>
      <c r="AR365" s="229"/>
      <c r="AS365" s="229"/>
      <c r="AT365" s="232"/>
    </row>
    <row r="366" spans="1:46" ht="12.75" customHeight="1" x14ac:dyDescent="0.2">
      <c r="A366" s="292">
        <v>0.9</v>
      </c>
      <c r="B366" s="293"/>
      <c r="C366" s="293"/>
      <c r="D366" s="293"/>
      <c r="E366" s="294"/>
      <c r="F366" s="223" t="str">
        <f>'料金、単位一覧'!$A$26</f>
        <v>栄養アセスメント加算</v>
      </c>
      <c r="G366" s="224"/>
      <c r="H366" s="224"/>
      <c r="I366" s="61" t="str">
        <f>VLOOKUP(F366,'料金、単位一覧'!$A$16:$AD$33,26,0)</f>
        <v>月1回</v>
      </c>
      <c r="J366" s="60">
        <f>VLOOKUP(F366,'料金、単位一覧'!$A$16:$N$33,9,0)</f>
        <v>50</v>
      </c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8">
        <f t="shared" si="164"/>
        <v>0</v>
      </c>
      <c r="AQ366" s="12">
        <f t="shared" si="171"/>
        <v>0</v>
      </c>
      <c r="AR366" s="229"/>
      <c r="AS366" s="229"/>
      <c r="AT366" s="232"/>
    </row>
    <row r="367" spans="1:46" ht="12.75" customHeight="1" x14ac:dyDescent="0.2">
      <c r="A367" s="295"/>
      <c r="B367" s="296"/>
      <c r="C367" s="296"/>
      <c r="D367" s="296"/>
      <c r="E367" s="297"/>
      <c r="F367" s="223" t="str">
        <f>'料金、単位一覧'!$A$27</f>
        <v>栄養改善加算</v>
      </c>
      <c r="G367" s="224"/>
      <c r="H367" s="224"/>
      <c r="I367" s="61" t="str">
        <f>VLOOKUP(F367,'料金、単位一覧'!$A$16:$AD$33,26,0)</f>
        <v>月1回</v>
      </c>
      <c r="J367" s="60">
        <f>VLOOKUP(F367,'料金、単位一覧'!$A$16:$N$33,9,0)</f>
        <v>200</v>
      </c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8">
        <f t="shared" si="164"/>
        <v>0</v>
      </c>
      <c r="AQ367" s="12">
        <f t="shared" si="171"/>
        <v>0</v>
      </c>
      <c r="AR367" s="229"/>
      <c r="AS367" s="229"/>
      <c r="AT367" s="232"/>
    </row>
    <row r="368" spans="1:46" ht="12.75" customHeight="1" x14ac:dyDescent="0.2">
      <c r="A368" s="256" t="s">
        <v>11</v>
      </c>
      <c r="B368" s="257"/>
      <c r="C368" s="257"/>
      <c r="D368" s="257"/>
      <c r="E368" s="260"/>
      <c r="F368" s="223" t="str">
        <f>'料金、単位一覧'!$A$28</f>
        <v>口腔・栄養スクリーニング加算(Ⅰ)</v>
      </c>
      <c r="G368" s="224"/>
      <c r="H368" s="224"/>
      <c r="I368" s="61" t="str">
        <f>VLOOKUP(F368,'料金、単位一覧'!$A$16:$AD$33,26,0)</f>
        <v>月1回</v>
      </c>
      <c r="J368" s="60">
        <f>VLOOKUP(F368,'料金、単位一覧'!$A$16:$N$33,9,0)</f>
        <v>20</v>
      </c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8">
        <f t="shared" si="164"/>
        <v>0</v>
      </c>
      <c r="AQ368" s="12">
        <f t="shared" si="171"/>
        <v>0</v>
      </c>
      <c r="AR368" s="229"/>
      <c r="AS368" s="229"/>
      <c r="AT368" s="232"/>
    </row>
    <row r="369" spans="1:46" ht="12.75" customHeight="1" x14ac:dyDescent="0.2">
      <c r="A369" s="261"/>
      <c r="B369" s="262"/>
      <c r="C369" s="262"/>
      <c r="D369" s="262"/>
      <c r="E369" s="263"/>
      <c r="F369" s="223" t="str">
        <f>'料金、単位一覧'!$A$29</f>
        <v>口腔・栄養スクリーニング加算(Ⅱ)</v>
      </c>
      <c r="G369" s="224"/>
      <c r="H369" s="224"/>
      <c r="I369" s="61" t="str">
        <f>VLOOKUP(F369,'料金、単位一覧'!$A$16:$AD$33,26,0)</f>
        <v>月1回</v>
      </c>
      <c r="J369" s="60">
        <f>VLOOKUP(F369,'料金、単位一覧'!$A$16:$N$33,9,0)</f>
        <v>5</v>
      </c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8">
        <f t="shared" si="164"/>
        <v>0</v>
      </c>
      <c r="AQ369" s="12">
        <f t="shared" si="171"/>
        <v>0</v>
      </c>
      <c r="AR369" s="229"/>
      <c r="AS369" s="229"/>
      <c r="AT369" s="232"/>
    </row>
    <row r="370" spans="1:46" ht="12.75" customHeight="1" x14ac:dyDescent="0.2">
      <c r="A370" s="264"/>
      <c r="B370" s="265"/>
      <c r="C370" s="265"/>
      <c r="D370" s="265"/>
      <c r="E370" s="266"/>
      <c r="F370" s="223" t="str">
        <f>'料金、単位一覧'!$A$30</f>
        <v>口腔機能向上加算(Ⅰ)</v>
      </c>
      <c r="G370" s="224"/>
      <c r="H370" s="224"/>
      <c r="I370" s="61" t="str">
        <f>VLOOKUP(F370,'料金、単位一覧'!$A$16:$AD$33,26,0)</f>
        <v>月2回</v>
      </c>
      <c r="J370" s="60">
        <f>VLOOKUP(F370,'料金、単位一覧'!$A$16:$N$33,9,0)</f>
        <v>150</v>
      </c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8">
        <f t="shared" si="164"/>
        <v>0</v>
      </c>
      <c r="AQ370" s="12">
        <f t="shared" ref="AQ370" si="172">IF(AP370&gt;2,2,AP370)*J370</f>
        <v>0</v>
      </c>
      <c r="AR370" s="229"/>
      <c r="AS370" s="229"/>
      <c r="AT370" s="232"/>
    </row>
    <row r="371" spans="1:46" ht="12.75" customHeight="1" x14ac:dyDescent="0.2">
      <c r="A371" s="309"/>
      <c r="B371" s="262"/>
      <c r="C371" s="262"/>
      <c r="D371" s="262"/>
      <c r="E371" s="263"/>
      <c r="F371" s="223" t="str">
        <f>'料金、単位一覧'!$A$31</f>
        <v>口腔機能向上加算(Ⅱ)</v>
      </c>
      <c r="G371" s="224"/>
      <c r="H371" s="224"/>
      <c r="I371" s="61" t="str">
        <f>VLOOKUP(F371,'料金、単位一覧'!$A$16:$AD$33,26,0)</f>
        <v>月1回</v>
      </c>
      <c r="J371" s="60">
        <f>VLOOKUP(F371,'料金、単位一覧'!$A$16:$N$33,9,0)</f>
        <v>160</v>
      </c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8">
        <f t="shared" si="164"/>
        <v>0</v>
      </c>
      <c r="AQ371" s="12">
        <f t="shared" ref="AQ371:AQ372" si="173">IF(AP371&gt;1,1,AP371)*J371</f>
        <v>0</v>
      </c>
      <c r="AR371" s="229"/>
      <c r="AS371" s="229"/>
      <c r="AT371" s="232"/>
    </row>
    <row r="372" spans="1:46" ht="12.75" customHeight="1" x14ac:dyDescent="0.2">
      <c r="A372" s="310"/>
      <c r="B372" s="265"/>
      <c r="C372" s="265"/>
      <c r="D372" s="265"/>
      <c r="E372" s="266"/>
      <c r="F372" s="223" t="str">
        <f>'料金、単位一覧'!$A$32</f>
        <v>科学的介護推進体制加算</v>
      </c>
      <c r="G372" s="224"/>
      <c r="H372" s="224"/>
      <c r="I372" s="61" t="str">
        <f>VLOOKUP(F372,'料金、単位一覧'!$A$16:$AD$33,26,0)</f>
        <v>月1回</v>
      </c>
      <c r="J372" s="60">
        <f>VLOOKUP(F372,'料金、単位一覧'!$A$16:$N$33,9,0)</f>
        <v>40</v>
      </c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8">
        <f t="shared" si="164"/>
        <v>0</v>
      </c>
      <c r="AQ372" s="12">
        <f t="shared" si="173"/>
        <v>0</v>
      </c>
      <c r="AR372" s="229"/>
      <c r="AS372" s="229"/>
      <c r="AT372" s="232"/>
    </row>
    <row r="373" spans="1:46" ht="12.75" customHeight="1" x14ac:dyDescent="0.2">
      <c r="A373" s="62" t="str">
        <f t="shared" ref="A373:A374" si="174">IF(B373&gt;0,"選択","－")</f>
        <v>－</v>
      </c>
      <c r="B373" s="167">
        <f>IFERROR(CHOOSE(A357,'料金、単位一覧'!$I$85,'料金、単位一覧'!$I$86),0)</f>
        <v>0</v>
      </c>
      <c r="C373" s="167"/>
      <c r="D373" s="167"/>
      <c r="E373" s="167"/>
      <c r="F373" s="267" t="str">
        <f>'料金、単位一覧'!$A$33</f>
        <v>認知症通所介護感染症災害3％加算</v>
      </c>
      <c r="G373" s="268"/>
      <c r="H373" s="268"/>
      <c r="I373" s="269"/>
      <c r="J373" s="60">
        <f>VLOOKUP(F373,'料金、単位一覧'!$A$16:$N$33,9,0)</f>
        <v>0.03</v>
      </c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8">
        <f t="shared" si="164"/>
        <v>0</v>
      </c>
      <c r="AQ373" s="12">
        <f t="shared" ref="AQ373" si="175">IF(AP373&gt;2,2,AP373)*J373</f>
        <v>0</v>
      </c>
      <c r="AR373" s="229"/>
      <c r="AS373" s="229"/>
      <c r="AT373" s="232"/>
    </row>
    <row r="374" spans="1:46" ht="12.75" customHeight="1" x14ac:dyDescent="0.2">
      <c r="A374" s="62" t="str">
        <f t="shared" si="174"/>
        <v>選択</v>
      </c>
      <c r="B374" s="167">
        <f>IFERROR(CHOOSE(A360,'料金、単位一覧'!$I$85,'料金、単位一覧'!$I$86),0)</f>
        <v>10531</v>
      </c>
      <c r="C374" s="167"/>
      <c r="D374" s="167"/>
      <c r="E374" s="167"/>
      <c r="F374" s="225" t="str">
        <f>'料金、単位一覧'!$A$36</f>
        <v>サービス提供体制強化加算(Ⅰ)</v>
      </c>
      <c r="G374" s="226"/>
      <c r="H374" s="226"/>
      <c r="I374" s="227"/>
      <c r="J374" s="60">
        <f>VLOOKUP(F374,'料金、単位一覧'!$A$36:$N$38,9,0)</f>
        <v>22</v>
      </c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8">
        <f t="shared" si="164"/>
        <v>0</v>
      </c>
      <c r="AQ374" s="12">
        <f t="shared" ref="AQ374:AQ377" si="176">AP374*J374</f>
        <v>0</v>
      </c>
      <c r="AR374" s="229"/>
      <c r="AS374" s="229"/>
      <c r="AT374" s="232"/>
    </row>
    <row r="375" spans="1:46" ht="12.75" customHeight="1" x14ac:dyDescent="0.2">
      <c r="A375" s="255" t="str">
        <f t="shared" ref="A375" si="177">IF(A373=A374,"NG","OK")</f>
        <v>OK</v>
      </c>
      <c r="B375" s="167"/>
      <c r="C375" s="167"/>
      <c r="D375" s="167"/>
      <c r="E375" s="167"/>
      <c r="F375" s="225" t="str">
        <f>'料金、単位一覧'!$A$37</f>
        <v>サービス提供体制強化加算(Ⅱ)</v>
      </c>
      <c r="G375" s="226"/>
      <c r="H375" s="226"/>
      <c r="I375" s="227"/>
      <c r="J375" s="60">
        <f>VLOOKUP(F375,'料金、単位一覧'!$A$36:$N$38,9,0)</f>
        <v>18</v>
      </c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8">
        <f t="shared" si="164"/>
        <v>0</v>
      </c>
      <c r="AQ375" s="12">
        <f t="shared" si="176"/>
        <v>0</v>
      </c>
      <c r="AR375" s="229"/>
      <c r="AS375" s="229"/>
      <c r="AT375" s="232"/>
    </row>
    <row r="376" spans="1:46" ht="12.75" customHeight="1" x14ac:dyDescent="0.2">
      <c r="A376" s="80"/>
      <c r="B376" s="80"/>
      <c r="C376" s="80"/>
      <c r="D376" s="80"/>
      <c r="E376" s="80"/>
      <c r="F376" s="225" t="str">
        <f>'料金、単位一覧'!$A$38</f>
        <v>サービス提供体制強化加算(Ⅲ)</v>
      </c>
      <c r="G376" s="226"/>
      <c r="H376" s="226"/>
      <c r="I376" s="227"/>
      <c r="J376" s="60">
        <f>VLOOKUP(F376,'料金、単位一覧'!$A$36:$N$38,9,0)</f>
        <v>6</v>
      </c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8">
        <f t="shared" si="164"/>
        <v>0</v>
      </c>
      <c r="AQ376" s="12">
        <f t="shared" si="176"/>
        <v>0</v>
      </c>
      <c r="AR376" s="229"/>
      <c r="AS376" s="229"/>
      <c r="AT376" s="232"/>
    </row>
    <row r="377" spans="1:46" ht="12.75" customHeight="1" x14ac:dyDescent="0.2">
      <c r="A377" s="80"/>
      <c r="B377" s="80"/>
      <c r="C377" s="80"/>
      <c r="D377" s="80"/>
      <c r="E377" s="80"/>
      <c r="F377" s="225" t="s">
        <v>113</v>
      </c>
      <c r="G377" s="226"/>
      <c r="H377" s="226"/>
      <c r="I377" s="227"/>
      <c r="J377" s="63">
        <f>'料金、単位一覧'!$I$41</f>
        <v>-47</v>
      </c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8">
        <f t="shared" si="164"/>
        <v>0</v>
      </c>
      <c r="AQ377" s="12">
        <f t="shared" si="176"/>
        <v>0</v>
      </c>
      <c r="AR377" s="230"/>
      <c r="AS377" s="230"/>
      <c r="AT377" s="233"/>
    </row>
    <row r="378" spans="1:46" ht="12.75" customHeight="1" x14ac:dyDescent="0.2">
      <c r="A378" s="84"/>
      <c r="B378" s="298" t="s">
        <v>114</v>
      </c>
      <c r="C378" s="298"/>
      <c r="D378" s="298"/>
      <c r="E378" s="298"/>
      <c r="F378" s="211" t="str">
        <f>'料金、単位一覧'!$A$67</f>
        <v>昼食代</v>
      </c>
      <c r="G378" s="212"/>
      <c r="H378" s="212"/>
      <c r="I378" s="212"/>
      <c r="J378" s="64">
        <f>VLOOKUP(F378,'料金、単位一覧'!$A$67:$N$81,9,0)</f>
        <v>550</v>
      </c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">
        <f t="shared" si="164"/>
        <v>0</v>
      </c>
      <c r="AQ378" s="65" t="s">
        <v>116</v>
      </c>
      <c r="AR378" s="66">
        <f t="shared" ref="AR378" si="178">AP378*J378</f>
        <v>0</v>
      </c>
      <c r="AS378" s="67"/>
      <c r="AT378" s="68">
        <f t="shared" ref="AT378:AT395" si="179">AR378</f>
        <v>0</v>
      </c>
    </row>
    <row r="379" spans="1:46" ht="12.75" customHeight="1" x14ac:dyDescent="0.2">
      <c r="A379" s="84"/>
      <c r="B379" s="298"/>
      <c r="C379" s="298"/>
      <c r="D379" s="298"/>
      <c r="E379" s="298"/>
      <c r="F379" s="211" t="str">
        <f>'料金、単位一覧'!$A$68</f>
        <v>おやつ代</v>
      </c>
      <c r="G379" s="212"/>
      <c r="H379" s="212"/>
      <c r="I379" s="212"/>
      <c r="J379" s="64">
        <f>VLOOKUP(F379,'料金、単位一覧'!$A$67:$N$81,9,0)</f>
        <v>100</v>
      </c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10">
        <f t="shared" si="164"/>
        <v>0</v>
      </c>
      <c r="AQ379" s="65" t="s">
        <v>116</v>
      </c>
      <c r="AR379" s="66">
        <f t="shared" ref="AR379" si="180">IFERROR(AP379*J379,"")</f>
        <v>0</v>
      </c>
      <c r="AS379" s="13"/>
      <c r="AT379" s="69">
        <f t="shared" si="179"/>
        <v>0</v>
      </c>
    </row>
    <row r="380" spans="1:46" ht="12.75" customHeight="1" x14ac:dyDescent="0.2">
      <c r="A380" s="84"/>
      <c r="B380" s="298"/>
      <c r="C380" s="298"/>
      <c r="D380" s="298"/>
      <c r="E380" s="298"/>
      <c r="F380" s="211" t="str">
        <f>'料金、単位一覧'!$A$69</f>
        <v>パット代</v>
      </c>
      <c r="G380" s="212"/>
      <c r="H380" s="212"/>
      <c r="I380" s="212"/>
      <c r="J380" s="64">
        <f>VLOOKUP(F380,'料金、単位一覧'!$A$67:$N$81,9,0)</f>
        <v>50</v>
      </c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10">
        <f t="shared" si="164"/>
        <v>0</v>
      </c>
      <c r="AQ380" s="65" t="s">
        <v>116</v>
      </c>
      <c r="AR380" s="66">
        <f t="shared" ref="AR380:AR392" si="181">AP380*J380</f>
        <v>0</v>
      </c>
      <c r="AS380" s="13"/>
      <c r="AT380" s="69">
        <f t="shared" si="179"/>
        <v>0</v>
      </c>
    </row>
    <row r="381" spans="1:46" ht="12.75" customHeight="1" x14ac:dyDescent="0.2">
      <c r="A381" s="84"/>
      <c r="B381" s="298"/>
      <c r="C381" s="298"/>
      <c r="D381" s="298"/>
      <c r="E381" s="298"/>
      <c r="F381" s="211" t="str">
        <f>'料金、単位一覧'!$A$70</f>
        <v>リハビリパンツ代</v>
      </c>
      <c r="G381" s="212"/>
      <c r="H381" s="212"/>
      <c r="I381" s="212"/>
      <c r="J381" s="64">
        <f>VLOOKUP(F381,'料金、単位一覧'!$A$67:$N$81,9,0)</f>
        <v>100</v>
      </c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10">
        <f t="shared" si="164"/>
        <v>0</v>
      </c>
      <c r="AQ381" s="65" t="s">
        <v>116</v>
      </c>
      <c r="AR381" s="66">
        <f t="shared" si="181"/>
        <v>0</v>
      </c>
      <c r="AS381" s="13"/>
      <c r="AT381" s="69">
        <f t="shared" si="179"/>
        <v>0</v>
      </c>
    </row>
    <row r="382" spans="1:46" ht="12.75" customHeight="1" x14ac:dyDescent="0.2">
      <c r="A382" s="84"/>
      <c r="B382" s="298"/>
      <c r="C382" s="298"/>
      <c r="D382" s="298"/>
      <c r="E382" s="298"/>
      <c r="F382" s="211" t="str">
        <f>'料金、単位一覧'!$A$71</f>
        <v>おむつ代</v>
      </c>
      <c r="G382" s="212"/>
      <c r="H382" s="212"/>
      <c r="I382" s="212"/>
      <c r="J382" s="64">
        <f>VLOOKUP(F382,'料金、単位一覧'!$A$67:$N$81,9,0)</f>
        <v>150</v>
      </c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10">
        <f t="shared" si="164"/>
        <v>0</v>
      </c>
      <c r="AQ382" s="65" t="s">
        <v>116</v>
      </c>
      <c r="AR382" s="66">
        <f t="shared" si="181"/>
        <v>0</v>
      </c>
      <c r="AS382" s="13"/>
      <c r="AT382" s="69">
        <f t="shared" si="179"/>
        <v>0</v>
      </c>
    </row>
    <row r="383" spans="1:46" ht="12.75" customHeight="1" x14ac:dyDescent="0.2">
      <c r="A383" s="84"/>
      <c r="B383" s="298"/>
      <c r="C383" s="298"/>
      <c r="D383" s="298"/>
      <c r="E383" s="298"/>
      <c r="F383" s="211" t="str">
        <f>'料金、単位一覧'!$A$72</f>
        <v>お泊りサービス</v>
      </c>
      <c r="G383" s="212"/>
      <c r="H383" s="212"/>
      <c r="I383" s="212"/>
      <c r="J383" s="64">
        <f>VLOOKUP(F383,'料金、単位一覧'!$A$67:$N$81,9,0)</f>
        <v>2000</v>
      </c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10">
        <f t="shared" si="164"/>
        <v>0</v>
      </c>
      <c r="AQ383" s="65" t="s">
        <v>116</v>
      </c>
      <c r="AR383" s="66">
        <f t="shared" si="181"/>
        <v>0</v>
      </c>
      <c r="AS383" s="13"/>
      <c r="AT383" s="69">
        <f t="shared" si="179"/>
        <v>0</v>
      </c>
    </row>
    <row r="384" spans="1:46" ht="12.75" customHeight="1" x14ac:dyDescent="0.2">
      <c r="A384" s="84"/>
      <c r="B384" s="298"/>
      <c r="C384" s="298"/>
      <c r="D384" s="298"/>
      <c r="E384" s="298"/>
      <c r="F384" s="211" t="str">
        <f>'料金、単位一覧'!$A$73</f>
        <v>シーツ交換代</v>
      </c>
      <c r="G384" s="212"/>
      <c r="H384" s="212"/>
      <c r="I384" s="212"/>
      <c r="J384" s="64">
        <f>VLOOKUP(F384,'料金、単位一覧'!$A$67:$N$81,9,0)</f>
        <v>220</v>
      </c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10">
        <f t="shared" si="164"/>
        <v>0</v>
      </c>
      <c r="AQ384" s="65" t="s">
        <v>116</v>
      </c>
      <c r="AR384" s="66">
        <f t="shared" si="181"/>
        <v>0</v>
      </c>
      <c r="AS384" s="13"/>
      <c r="AT384" s="69">
        <f t="shared" si="179"/>
        <v>0</v>
      </c>
    </row>
    <row r="385" spans="1:47" ht="12.75" customHeight="1" x14ac:dyDescent="0.2">
      <c r="A385" s="84"/>
      <c r="B385" s="298"/>
      <c r="C385" s="298"/>
      <c r="D385" s="298"/>
      <c r="E385" s="298"/>
      <c r="F385" s="211" t="str">
        <f>'料金、単位一覧'!$A$74</f>
        <v>夕食代</v>
      </c>
      <c r="G385" s="212"/>
      <c r="H385" s="212"/>
      <c r="I385" s="212"/>
      <c r="J385" s="64">
        <f>VLOOKUP(F385,'料金、単位一覧'!$A$67:$N$81,9,0)</f>
        <v>650</v>
      </c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10">
        <f t="shared" si="164"/>
        <v>0</v>
      </c>
      <c r="AQ385" s="65" t="s">
        <v>116</v>
      </c>
      <c r="AR385" s="66">
        <f t="shared" si="181"/>
        <v>0</v>
      </c>
      <c r="AS385" s="13"/>
      <c r="AT385" s="69">
        <f t="shared" si="179"/>
        <v>0</v>
      </c>
    </row>
    <row r="386" spans="1:47" ht="12.75" customHeight="1" x14ac:dyDescent="0.2">
      <c r="A386" s="84"/>
      <c r="B386" s="298"/>
      <c r="C386" s="298"/>
      <c r="D386" s="298"/>
      <c r="E386" s="298"/>
      <c r="F386" s="211" t="str">
        <f>'料金、単位一覧'!$A$75</f>
        <v>朝食代</v>
      </c>
      <c r="G386" s="212"/>
      <c r="H386" s="212"/>
      <c r="I386" s="212"/>
      <c r="J386" s="64">
        <f>VLOOKUP(F386,'料金、単位一覧'!$A$67:$N$81,9,0)</f>
        <v>330</v>
      </c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10">
        <f t="shared" si="164"/>
        <v>0</v>
      </c>
      <c r="AQ386" s="65" t="s">
        <v>116</v>
      </c>
      <c r="AR386" s="66">
        <f t="shared" si="181"/>
        <v>0</v>
      </c>
      <c r="AS386" s="13"/>
      <c r="AT386" s="69">
        <f t="shared" si="179"/>
        <v>0</v>
      </c>
    </row>
    <row r="387" spans="1:47" ht="12.75" customHeight="1" x14ac:dyDescent="0.2">
      <c r="A387" s="84"/>
      <c r="B387" s="298"/>
      <c r="C387" s="298"/>
      <c r="D387" s="298"/>
      <c r="E387" s="298"/>
      <c r="F387" s="211" t="str">
        <f>'料金、単位一覧'!$A$76</f>
        <v>時間外利用料</v>
      </c>
      <c r="G387" s="212"/>
      <c r="H387" s="212"/>
      <c r="I387" s="212"/>
      <c r="J387" s="64">
        <f>VLOOKUP(F387,'料金、単位一覧'!$A$67:$N$81,9,0)</f>
        <v>300</v>
      </c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10">
        <f t="shared" si="164"/>
        <v>0</v>
      </c>
      <c r="AQ387" s="65" t="s">
        <v>116</v>
      </c>
      <c r="AR387" s="66">
        <f t="shared" si="181"/>
        <v>0</v>
      </c>
      <c r="AS387" s="13"/>
      <c r="AT387" s="69">
        <f t="shared" si="179"/>
        <v>0</v>
      </c>
    </row>
    <row r="388" spans="1:47" ht="12.75" customHeight="1" x14ac:dyDescent="0.2">
      <c r="A388" s="84"/>
      <c r="B388" s="298"/>
      <c r="C388" s="298"/>
      <c r="D388" s="298"/>
      <c r="E388" s="298"/>
      <c r="F388" s="211" t="str">
        <f>'料金、単位一覧'!$A$77</f>
        <v>洗濯代</v>
      </c>
      <c r="G388" s="212"/>
      <c r="H388" s="212"/>
      <c r="I388" s="212"/>
      <c r="J388" s="64">
        <f>VLOOKUP(F388,'料金、単位一覧'!$A$67:$N$81,9,0)</f>
        <v>150</v>
      </c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10">
        <f t="shared" si="164"/>
        <v>0</v>
      </c>
      <c r="AQ388" s="65" t="s">
        <v>116</v>
      </c>
      <c r="AR388" s="66">
        <f t="shared" si="181"/>
        <v>0</v>
      </c>
      <c r="AS388" s="13"/>
      <c r="AT388" s="69">
        <f t="shared" si="179"/>
        <v>0</v>
      </c>
    </row>
    <row r="389" spans="1:47" ht="12.75" customHeight="1" x14ac:dyDescent="0.2">
      <c r="A389" s="84"/>
      <c r="B389" s="298"/>
      <c r="C389" s="298"/>
      <c r="D389" s="298"/>
      <c r="E389" s="298"/>
      <c r="F389" s="211" t="str">
        <f>'料金、単位一覧'!$A$78</f>
        <v>通院サポート（最初の３時間）</v>
      </c>
      <c r="G389" s="212"/>
      <c r="H389" s="212"/>
      <c r="I389" s="212"/>
      <c r="J389" s="64">
        <f>VLOOKUP(F389,'料金、単位一覧'!$A$67:$N$81,9,0)</f>
        <v>3300</v>
      </c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10">
        <f t="shared" si="164"/>
        <v>0</v>
      </c>
      <c r="AQ389" s="65" t="s">
        <v>116</v>
      </c>
      <c r="AR389" s="66">
        <f t="shared" si="181"/>
        <v>0</v>
      </c>
      <c r="AS389" s="13"/>
      <c r="AT389" s="69">
        <f t="shared" si="179"/>
        <v>0</v>
      </c>
    </row>
    <row r="390" spans="1:47" ht="12.75" customHeight="1" x14ac:dyDescent="0.2">
      <c r="A390" s="84"/>
      <c r="B390" s="298"/>
      <c r="C390" s="298"/>
      <c r="D390" s="298"/>
      <c r="E390" s="298"/>
      <c r="F390" s="211" t="str">
        <f>'料金、単位一覧'!$A$79</f>
        <v>通院サポート延長（１時間毎）</v>
      </c>
      <c r="G390" s="212"/>
      <c r="H390" s="212"/>
      <c r="I390" s="212"/>
      <c r="J390" s="64">
        <f>VLOOKUP(F390,'料金、単位一覧'!$A$67:$N$81,9,0)</f>
        <v>1100</v>
      </c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10">
        <f t="shared" si="164"/>
        <v>0</v>
      </c>
      <c r="AQ390" s="65" t="s">
        <v>116</v>
      </c>
      <c r="AR390" s="66">
        <f t="shared" si="181"/>
        <v>0</v>
      </c>
      <c r="AS390" s="13"/>
      <c r="AT390" s="69">
        <f t="shared" si="179"/>
        <v>0</v>
      </c>
    </row>
    <row r="391" spans="1:47" ht="12.75" customHeight="1" x14ac:dyDescent="0.2">
      <c r="A391" s="84"/>
      <c r="B391" s="298"/>
      <c r="C391" s="298"/>
      <c r="D391" s="298"/>
      <c r="E391" s="298"/>
      <c r="F391" s="211" t="str">
        <f>'料金、単位一覧'!$A$80</f>
        <v>保険外事業利用（要介護）</v>
      </c>
      <c r="G391" s="212"/>
      <c r="H391" s="212"/>
      <c r="I391" s="212"/>
      <c r="J391" s="64">
        <f>VLOOKUP(F391,'料金、単位一覧'!$A$67:$N$81,9,0)</f>
        <v>3000</v>
      </c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10">
        <f t="shared" si="164"/>
        <v>0</v>
      </c>
      <c r="AQ391" s="65" t="s">
        <v>116</v>
      </c>
      <c r="AR391" s="66">
        <f t="shared" si="181"/>
        <v>0</v>
      </c>
      <c r="AS391" s="13"/>
      <c r="AT391" s="69">
        <f t="shared" si="179"/>
        <v>0</v>
      </c>
    </row>
    <row r="392" spans="1:47" ht="12.75" customHeight="1" x14ac:dyDescent="0.2">
      <c r="A392" s="84"/>
      <c r="B392" s="298"/>
      <c r="C392" s="298"/>
      <c r="D392" s="298"/>
      <c r="E392" s="298"/>
      <c r="F392" s="211" t="str">
        <f>'料金、単位一覧'!$A$81</f>
        <v>通所介護実費請求（要支援）</v>
      </c>
      <c r="G392" s="212"/>
      <c r="H392" s="212"/>
      <c r="I392" s="212"/>
      <c r="J392" s="70">
        <f>VLOOKUP(F392,'料金、単位一覧'!$A$67:$N$81,9,0)</f>
        <v>5000</v>
      </c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10">
        <f t="shared" si="164"/>
        <v>0</v>
      </c>
      <c r="AQ392" s="65" t="s">
        <v>116</v>
      </c>
      <c r="AR392" s="66">
        <f t="shared" si="181"/>
        <v>0</v>
      </c>
      <c r="AS392" s="13"/>
      <c r="AT392" s="69">
        <f t="shared" si="179"/>
        <v>0</v>
      </c>
    </row>
    <row r="393" spans="1:47" ht="12.75" customHeight="1" x14ac:dyDescent="0.2">
      <c r="A393" s="84"/>
      <c r="B393" s="298" t="s">
        <v>117</v>
      </c>
      <c r="C393" s="298"/>
      <c r="D393" s="298"/>
      <c r="E393" s="298"/>
      <c r="F393" s="213"/>
      <c r="G393" s="214"/>
      <c r="H393" s="214"/>
      <c r="I393" s="215"/>
      <c r="J393" s="71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65" t="s">
        <v>116</v>
      </c>
      <c r="AQ393" s="65" t="s">
        <v>116</v>
      </c>
      <c r="AR393" s="66"/>
      <c r="AS393" s="13"/>
      <c r="AT393" s="69">
        <f t="shared" si="179"/>
        <v>0</v>
      </c>
    </row>
    <row r="394" spans="1:47" ht="12.75" customHeight="1" x14ac:dyDescent="0.2">
      <c r="A394" s="84"/>
      <c r="B394" s="298"/>
      <c r="C394" s="298"/>
      <c r="D394" s="298"/>
      <c r="E394" s="298"/>
      <c r="F394" s="213"/>
      <c r="G394" s="214"/>
      <c r="H394" s="214"/>
      <c r="I394" s="215"/>
      <c r="J394" s="71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65" t="s">
        <v>116</v>
      </c>
      <c r="AQ394" s="65" t="s">
        <v>116</v>
      </c>
      <c r="AR394" s="66"/>
      <c r="AS394" s="13"/>
      <c r="AT394" s="69">
        <f t="shared" si="179"/>
        <v>0</v>
      </c>
    </row>
    <row r="395" spans="1:47" ht="12.75" customHeight="1" thickBot="1" x14ac:dyDescent="0.25">
      <c r="A395" s="84"/>
      <c r="B395" s="299"/>
      <c r="C395" s="299"/>
      <c r="D395" s="299"/>
      <c r="E395" s="299"/>
      <c r="F395" s="216"/>
      <c r="G395" s="217"/>
      <c r="H395" s="217"/>
      <c r="I395" s="218"/>
      <c r="J395" s="72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73" t="s">
        <v>116</v>
      </c>
      <c r="AQ395" s="73" t="s">
        <v>116</v>
      </c>
      <c r="AR395" s="74"/>
      <c r="AS395" s="74"/>
      <c r="AT395" s="75">
        <f t="shared" si="179"/>
        <v>0</v>
      </c>
    </row>
    <row r="396" spans="1:47" ht="12.75" customHeight="1" thickBot="1" x14ac:dyDescent="0.25">
      <c r="A396" s="311" t="s">
        <v>7</v>
      </c>
      <c r="B396" s="312"/>
      <c r="C396" s="312"/>
      <c r="D396" s="312"/>
      <c r="E396" s="313"/>
      <c r="F396" s="219">
        <f t="shared" ref="F396" si="182">SUM(AT348:AT395)</f>
        <v>0</v>
      </c>
      <c r="G396" s="220"/>
      <c r="H396" s="220"/>
      <c r="I396" s="221"/>
      <c r="J396" s="76"/>
      <c r="K396" s="234" t="s">
        <v>12</v>
      </c>
      <c r="L396" s="235"/>
      <c r="M396" s="235"/>
      <c r="N396" s="235"/>
      <c r="O396" s="236"/>
      <c r="P396" s="237">
        <f t="shared" ref="P396" si="183">SUM(AT348:AT377)</f>
        <v>0</v>
      </c>
      <c r="Q396" s="220"/>
      <c r="R396" s="220"/>
      <c r="S396" s="220"/>
      <c r="T396" s="221"/>
      <c r="U396" s="238" t="s">
        <v>13</v>
      </c>
      <c r="V396" s="235"/>
      <c r="W396" s="235"/>
      <c r="X396" s="235"/>
      <c r="Y396" s="236"/>
      <c r="Z396" s="237">
        <f t="shared" ref="Z396" si="184">SUM(AT378:AT395)</f>
        <v>0</v>
      </c>
      <c r="AA396" s="220"/>
      <c r="AB396" s="220"/>
      <c r="AC396" s="220"/>
      <c r="AD396" s="221"/>
      <c r="AE396" s="238" t="s">
        <v>14</v>
      </c>
      <c r="AF396" s="235"/>
      <c r="AG396" s="235"/>
      <c r="AH396" s="235"/>
      <c r="AI396" s="236"/>
      <c r="AJ396" s="239">
        <f t="shared" ref="AJ396" si="185">SUM(AQ349:AQ355,AQ356:AQ377)</f>
        <v>0</v>
      </c>
      <c r="AK396" s="220"/>
      <c r="AL396" s="220"/>
      <c r="AM396" s="220"/>
      <c r="AN396" s="220"/>
      <c r="AO396" s="221"/>
      <c r="AP396" s="77"/>
      <c r="AQ396" s="78"/>
      <c r="AR396" s="78"/>
      <c r="AS396" s="78"/>
      <c r="AT396" s="79"/>
    </row>
    <row r="397" spans="1:47" ht="12.75" customHeight="1" x14ac:dyDescent="0.2">
      <c r="A397" s="240" t="s">
        <v>1</v>
      </c>
      <c r="B397" s="241"/>
      <c r="C397" s="241"/>
      <c r="D397" s="241"/>
      <c r="E397" s="242"/>
      <c r="F397" s="242" t="s">
        <v>4</v>
      </c>
      <c r="G397" s="243"/>
      <c r="H397" s="243"/>
      <c r="I397" s="243"/>
      <c r="J397" s="5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43"/>
      <c r="X397" s="243"/>
      <c r="Y397" s="243"/>
      <c r="Z397" s="243"/>
      <c r="AA397" s="243"/>
      <c r="AB397" s="243"/>
      <c r="AC397" s="243"/>
      <c r="AD397" s="243"/>
      <c r="AE397" s="243"/>
      <c r="AF397" s="243"/>
      <c r="AG397" s="243"/>
      <c r="AH397" s="243"/>
      <c r="AI397" s="243"/>
      <c r="AJ397" s="243"/>
      <c r="AK397" s="243"/>
      <c r="AL397" s="243"/>
      <c r="AM397" s="243"/>
      <c r="AN397" s="243"/>
      <c r="AO397" s="243"/>
      <c r="AP397" s="244"/>
      <c r="AQ397" s="54">
        <f>IFERROR(ROUND(ROUND(VLOOKUP($O$2,'料金、単位一覧'!$A$47:$L$64,9,0)*SUM(AQ398:AQ426),0),"0"),0)</f>
        <v>0</v>
      </c>
      <c r="AR397" s="55">
        <f>TRUNC(TRUNC(SUM(AQ397,AQ398:AQ426)*'料金、単位一覧'!$P$4)-TRUNC(SUM(AQ398:AQ426)*'料金、単位一覧'!$P$4))</f>
        <v>0</v>
      </c>
      <c r="AS397" s="55">
        <f t="shared" ref="AS397" si="186">TRUNC(AR397*A415,0)</f>
        <v>0</v>
      </c>
      <c r="AT397" s="56">
        <f t="shared" ref="AT397:AT398" si="187">AR397-AS397</f>
        <v>0</v>
      </c>
      <c r="AU397" s="57">
        <f t="shared" ref="AU397" si="188">AR397</f>
        <v>0</v>
      </c>
    </row>
    <row r="398" spans="1:47" ht="12.75" customHeight="1" x14ac:dyDescent="0.2">
      <c r="A398" s="245" t="s">
        <v>119</v>
      </c>
      <c r="B398" s="246"/>
      <c r="C398" s="246"/>
      <c r="D398" s="246"/>
      <c r="E398" s="251" t="s">
        <v>8</v>
      </c>
      <c r="F398" s="254" t="s">
        <v>141</v>
      </c>
      <c r="G398" s="254"/>
      <c r="H398" s="254"/>
      <c r="I398" s="254"/>
      <c r="J398" s="5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">
        <f t="shared" ref="AP398:AP441" si="189">SUM(K398:AO398)</f>
        <v>0</v>
      </c>
      <c r="AQ398" s="59">
        <f>IFERROR(TRUNC(CHOOSE(A409,'料金、単位一覧'!$E$9,'料金、単位一覧'!$E$10,'料金、単位一覧'!$E$11,'料金、単位一覧'!$E$12,'料金、単位一覧'!$E$13)*AP398),0)</f>
        <v>0</v>
      </c>
      <c r="AR398" s="228">
        <f>TRUNC(SUM(AQ398:AQ426)*'料金、単位一覧'!$P$4)</f>
        <v>0</v>
      </c>
      <c r="AS398" s="228">
        <f t="shared" ref="AS398" si="190">TRUNC(AR398*A415,0)</f>
        <v>0</v>
      </c>
      <c r="AT398" s="231">
        <f t="shared" si="187"/>
        <v>0</v>
      </c>
      <c r="AU398" s="57"/>
    </row>
    <row r="399" spans="1:47" ht="12.75" customHeight="1" x14ac:dyDescent="0.2">
      <c r="A399" s="247"/>
      <c r="B399" s="248"/>
      <c r="C399" s="248"/>
      <c r="D399" s="248"/>
      <c r="E399" s="252"/>
      <c r="F399" s="222" t="s">
        <v>142</v>
      </c>
      <c r="G399" s="222"/>
      <c r="H399" s="222"/>
      <c r="I399" s="222"/>
      <c r="J399" s="27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8">
        <f t="shared" si="189"/>
        <v>0</v>
      </c>
      <c r="AQ399" s="11">
        <f>IFERROR(TRUNC(CHOOSE(A409,'料金、単位一覧'!$H$9,'料金、単位一覧'!$H$10,'料金、単位一覧'!$H$11,'料金、単位一覧'!$H$12,'料金、単位一覧'!$H$13)*AP399),0)</f>
        <v>0</v>
      </c>
      <c r="AR399" s="229"/>
      <c r="AS399" s="229"/>
      <c r="AT399" s="232"/>
    </row>
    <row r="400" spans="1:47" ht="12.75" customHeight="1" x14ac:dyDescent="0.2">
      <c r="A400" s="247"/>
      <c r="B400" s="248"/>
      <c r="C400" s="248"/>
      <c r="D400" s="248"/>
      <c r="E400" s="252"/>
      <c r="F400" s="222" t="s">
        <v>143</v>
      </c>
      <c r="G400" s="222"/>
      <c r="H400" s="222"/>
      <c r="I400" s="222"/>
      <c r="J400" s="27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8">
        <f t="shared" si="189"/>
        <v>0</v>
      </c>
      <c r="AQ400" s="11">
        <f>IFERROR(TRUNC(CHOOSE(A409,'料金、単位一覧'!$K$9,'料金、単位一覧'!$K$10,'料金、単位一覧'!$K$11,'料金、単位一覧'!$K$12,'料金、単位一覧'!$K$13)*AP400),0)</f>
        <v>0</v>
      </c>
      <c r="AR400" s="229"/>
      <c r="AS400" s="229"/>
      <c r="AT400" s="232"/>
    </row>
    <row r="401" spans="1:46" ht="12.75" customHeight="1" x14ac:dyDescent="0.2">
      <c r="A401" s="247"/>
      <c r="B401" s="248"/>
      <c r="C401" s="248"/>
      <c r="D401" s="248"/>
      <c r="E401" s="252"/>
      <c r="F401" s="222" t="s">
        <v>144</v>
      </c>
      <c r="G401" s="222"/>
      <c r="H401" s="222"/>
      <c r="I401" s="222"/>
      <c r="J401" s="27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8">
        <f t="shared" si="189"/>
        <v>0</v>
      </c>
      <c r="AQ401" s="11">
        <f>IFERROR(TRUNC(CHOOSE(A409,'料金、単位一覧'!$N$9,'料金、単位一覧'!$N$10,'料金、単位一覧'!$N$11,'料金、単位一覧'!$N$12,'料金、単位一覧'!$N$13)*AP401),0)</f>
        <v>0</v>
      </c>
      <c r="AR401" s="229"/>
      <c r="AS401" s="229"/>
      <c r="AT401" s="232"/>
    </row>
    <row r="402" spans="1:46" ht="12.75" customHeight="1" x14ac:dyDescent="0.2">
      <c r="A402" s="247"/>
      <c r="B402" s="248"/>
      <c r="C402" s="248"/>
      <c r="D402" s="248"/>
      <c r="E402" s="252"/>
      <c r="F402" s="222" t="s">
        <v>145</v>
      </c>
      <c r="G402" s="222"/>
      <c r="H402" s="222"/>
      <c r="I402" s="222"/>
      <c r="J402" s="27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8">
        <f t="shared" si="189"/>
        <v>0</v>
      </c>
      <c r="AQ402" s="11">
        <f>IFERROR(TRUNC(CHOOSE(A409,'料金、単位一覧'!$Q$9,'料金、単位一覧'!$Q$10,'料金、単位一覧'!$Q$11,'料金、単位一覧'!$Q$12,'料金、単位一覧'!$Q$13)*AP402),0)</f>
        <v>0</v>
      </c>
      <c r="AR402" s="229"/>
      <c r="AS402" s="229"/>
      <c r="AT402" s="232"/>
    </row>
    <row r="403" spans="1:46" ht="12.75" customHeight="1" x14ac:dyDescent="0.2">
      <c r="A403" s="247"/>
      <c r="B403" s="248"/>
      <c r="C403" s="248"/>
      <c r="D403" s="248"/>
      <c r="E403" s="252"/>
      <c r="F403" s="222" t="s">
        <v>146</v>
      </c>
      <c r="G403" s="222"/>
      <c r="H403" s="222"/>
      <c r="I403" s="222"/>
      <c r="J403" s="27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8">
        <f t="shared" si="189"/>
        <v>0</v>
      </c>
      <c r="AQ403" s="12">
        <f>IFERROR(TRUNC(CHOOSE(A409,'料金、単位一覧'!$T$9,'料金、単位一覧'!$T$10,'料金、単位一覧'!$T$11,'料金、単位一覧'!$T$12,'料金、単位一覧'!$T$13)*AP403),0)</f>
        <v>0</v>
      </c>
      <c r="AR403" s="229"/>
      <c r="AS403" s="229"/>
      <c r="AT403" s="232"/>
    </row>
    <row r="404" spans="1:46" ht="12.75" customHeight="1" x14ac:dyDescent="0.2">
      <c r="A404" s="247"/>
      <c r="B404" s="248"/>
      <c r="C404" s="248"/>
      <c r="D404" s="248"/>
      <c r="E404" s="252"/>
      <c r="F404" s="222" t="s">
        <v>147</v>
      </c>
      <c r="G404" s="222"/>
      <c r="H404" s="222"/>
      <c r="I404" s="222"/>
      <c r="J404" s="27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8">
        <f t="shared" si="189"/>
        <v>0</v>
      </c>
      <c r="AQ404" s="12">
        <f>IFERROR(TRUNC(CHOOSE(A409,'料金、単位一覧'!$W$9,'料金、単位一覧'!$W$10,'料金、単位一覧'!$W$11,'料金、単位一覧'!$W$12,'料金、単位一覧'!$W$13)*AP404),0)</f>
        <v>0</v>
      </c>
      <c r="AR404" s="229"/>
      <c r="AS404" s="229"/>
      <c r="AT404" s="232"/>
    </row>
    <row r="405" spans="1:46" ht="12.75" customHeight="1" x14ac:dyDescent="0.2">
      <c r="A405" s="247"/>
      <c r="B405" s="248"/>
      <c r="C405" s="248"/>
      <c r="D405" s="248"/>
      <c r="E405" s="252"/>
      <c r="F405" s="223" t="str">
        <f>'料金、単位一覧'!$A$16</f>
        <v>延長加算</v>
      </c>
      <c r="G405" s="224"/>
      <c r="H405" s="224"/>
      <c r="I405" s="61" t="str">
        <f>VLOOKUP(F405,'料金、単位一覧'!$A$16:$AD$33,26,0)</f>
        <v>1H</v>
      </c>
      <c r="J405" s="60">
        <f>VLOOKUP(F405,'料金、単位一覧'!$A$16:$N$33,9,0)</f>
        <v>50</v>
      </c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8">
        <f t="shared" si="189"/>
        <v>0</v>
      </c>
      <c r="AQ405" s="12">
        <f t="shared" ref="AQ405" si="191">(COUNTIF($K405:$AO405,"&gt;=5")*($J405*5))+(COUNTIF($K405:$AO405,"=4")*($J405*4))+(COUNTIF($K405:$AO405,"=3")*($J405*3))+(COUNTIF($K405:$AO405,"=2")*($J405*2))+(COUNTIF($K405:$AO405,"=1")*$J405)</f>
        <v>0</v>
      </c>
      <c r="AR405" s="229"/>
      <c r="AS405" s="229"/>
      <c r="AT405" s="232"/>
    </row>
    <row r="406" spans="1:46" ht="12.75" customHeight="1" x14ac:dyDescent="0.2">
      <c r="A406" s="247"/>
      <c r="B406" s="248"/>
      <c r="C406" s="248"/>
      <c r="D406" s="248"/>
      <c r="E406" s="252"/>
      <c r="F406" s="223" t="str">
        <f>'料金、単位一覧'!$A$17</f>
        <v>個別機能訓練加算(Ⅰ)</v>
      </c>
      <c r="G406" s="224"/>
      <c r="H406" s="224"/>
      <c r="I406" s="61">
        <f>VLOOKUP(F406,'料金、単位一覧'!$A$16:$AD$33,26,0)</f>
        <v>0</v>
      </c>
      <c r="J406" s="60">
        <f>VLOOKUP(F406,'料金、単位一覧'!$A$16:$N$33,9,0)</f>
        <v>27</v>
      </c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8">
        <f t="shared" si="189"/>
        <v>0</v>
      </c>
      <c r="AQ406" s="12">
        <f t="shared" ref="AQ406:AQ407" si="192">AP406*J406</f>
        <v>0</v>
      </c>
      <c r="AR406" s="229"/>
      <c r="AS406" s="229"/>
      <c r="AT406" s="232"/>
    </row>
    <row r="407" spans="1:46" ht="12.75" customHeight="1" x14ac:dyDescent="0.2">
      <c r="A407" s="249"/>
      <c r="B407" s="250"/>
      <c r="C407" s="250"/>
      <c r="D407" s="250"/>
      <c r="E407" s="253"/>
      <c r="F407" s="223" t="str">
        <f>'料金、単位一覧'!$A$18</f>
        <v>個別機能訓練加算(Ⅱ)</v>
      </c>
      <c r="G407" s="224"/>
      <c r="H407" s="224"/>
      <c r="I407" s="61">
        <f>VLOOKUP(F407,'料金、単位一覧'!$A$16:$AD$33,26,0)</f>
        <v>0</v>
      </c>
      <c r="J407" s="60">
        <f>VLOOKUP(F407,'料金、単位一覧'!$A$16:$N$33,9,0)</f>
        <v>20</v>
      </c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8">
        <f t="shared" si="189"/>
        <v>0</v>
      </c>
      <c r="AQ407" s="12">
        <f t="shared" si="192"/>
        <v>0</v>
      </c>
      <c r="AR407" s="229"/>
      <c r="AS407" s="229"/>
      <c r="AT407" s="232"/>
    </row>
    <row r="408" spans="1:46" ht="12.75" customHeight="1" x14ac:dyDescent="0.2">
      <c r="A408" s="256" t="s">
        <v>140</v>
      </c>
      <c r="B408" s="257"/>
      <c r="C408" s="257"/>
      <c r="D408" s="257"/>
      <c r="E408" s="257"/>
      <c r="F408" s="223" t="str">
        <f>'料金、単位一覧'!$A$19</f>
        <v>入浴加算（Ⅰ）</v>
      </c>
      <c r="G408" s="224"/>
      <c r="H408" s="224"/>
      <c r="I408" s="61" t="str">
        <f>VLOOKUP(F408,'料金、単位一覧'!$A$16:$AD$33,26,0)</f>
        <v>月1回</v>
      </c>
      <c r="J408" s="60">
        <f>VLOOKUP(F408,'料金、単位一覧'!$A$16:$N$33,9,0)</f>
        <v>40</v>
      </c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8">
        <f t="shared" si="189"/>
        <v>0</v>
      </c>
      <c r="AQ408" s="12">
        <f t="shared" ref="AQ408" si="193">IF(AP408&gt;1,1,AP408)*J408</f>
        <v>0</v>
      </c>
      <c r="AR408" s="229"/>
      <c r="AS408" s="229"/>
      <c r="AT408" s="232"/>
    </row>
    <row r="409" spans="1:46" ht="12.75" customHeight="1" x14ac:dyDescent="0.2">
      <c r="A409" s="258">
        <v>2</v>
      </c>
      <c r="B409" s="259"/>
      <c r="C409" s="259"/>
      <c r="D409" s="259"/>
      <c r="E409" s="259"/>
      <c r="F409" s="223" t="str">
        <f>'料金、単位一覧'!$A$20</f>
        <v>入浴加算（Ⅱ）</v>
      </c>
      <c r="G409" s="224"/>
      <c r="H409" s="224"/>
      <c r="I409" s="61">
        <f>VLOOKUP(F409,'料金、単位一覧'!$A$16:$AD$33,26,0)</f>
        <v>0</v>
      </c>
      <c r="J409" s="60">
        <f>VLOOKUP(F409,'料金、単位一覧'!$A$16:$N$33,9,0)</f>
        <v>55</v>
      </c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8">
        <f t="shared" si="189"/>
        <v>0</v>
      </c>
      <c r="AQ409" s="12">
        <f t="shared" ref="AQ409:AQ413" si="194">AP409*J409</f>
        <v>0</v>
      </c>
      <c r="AR409" s="229"/>
      <c r="AS409" s="229"/>
      <c r="AT409" s="232"/>
    </row>
    <row r="410" spans="1:46" ht="12.75" customHeight="1" x14ac:dyDescent="0.2">
      <c r="A410" s="258"/>
      <c r="B410" s="259"/>
      <c r="C410" s="259"/>
      <c r="D410" s="259"/>
      <c r="E410" s="259"/>
      <c r="F410" s="223" t="str">
        <f>'料金、単位一覧'!$A$21</f>
        <v>若年性認知利用者受入加算</v>
      </c>
      <c r="G410" s="224"/>
      <c r="H410" s="224"/>
      <c r="I410" s="61">
        <f>VLOOKUP(F410,'料金、単位一覧'!$A$16:$AD$33,26,0)</f>
        <v>0</v>
      </c>
      <c r="J410" s="60">
        <f>VLOOKUP(F410,'料金、単位一覧'!$A$16:$N$33,9,0)</f>
        <v>60</v>
      </c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8">
        <f t="shared" si="189"/>
        <v>0</v>
      </c>
      <c r="AQ410" s="12">
        <f t="shared" si="194"/>
        <v>0</v>
      </c>
      <c r="AR410" s="229"/>
      <c r="AS410" s="229"/>
      <c r="AT410" s="232"/>
    </row>
    <row r="411" spans="1:46" ht="12.75" customHeight="1" x14ac:dyDescent="0.2">
      <c r="A411" s="290" t="s">
        <v>9</v>
      </c>
      <c r="B411" s="291"/>
      <c r="C411" s="291"/>
      <c r="D411" s="291"/>
      <c r="E411" s="291"/>
      <c r="F411" s="223" t="str">
        <f>'料金、単位一覧'!$A$22</f>
        <v>生活機能向上連携加算(Ⅰ)</v>
      </c>
      <c r="G411" s="224"/>
      <c r="H411" s="224"/>
      <c r="I411" s="61">
        <f>VLOOKUP(F411,'料金、単位一覧'!$A$16:$AD$33,26,0)</f>
        <v>0</v>
      </c>
      <c r="J411" s="60">
        <f>VLOOKUP(F411,'料金、単位一覧'!$A$16:$N$33,9,0)</f>
        <v>100</v>
      </c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8">
        <f t="shared" si="189"/>
        <v>0</v>
      </c>
      <c r="AQ411" s="12">
        <f t="shared" si="194"/>
        <v>0</v>
      </c>
      <c r="AR411" s="229"/>
      <c r="AS411" s="229"/>
      <c r="AT411" s="232"/>
    </row>
    <row r="412" spans="1:46" ht="12.75" customHeight="1" x14ac:dyDescent="0.2">
      <c r="A412" s="288">
        <f t="shared" ref="A412" si="195">IF(A424="NG","↑介護度を選択",VLOOKUP("選択",A422:E423,2,0))</f>
        <v>10531</v>
      </c>
      <c r="B412" s="289"/>
      <c r="C412" s="289"/>
      <c r="D412" s="289"/>
      <c r="E412" s="289"/>
      <c r="F412" s="223" t="str">
        <f>'料金、単位一覧'!$A$23</f>
        <v>生活機能向上連携加算(Ⅱ)</v>
      </c>
      <c r="G412" s="224"/>
      <c r="H412" s="224"/>
      <c r="I412" s="61">
        <f>VLOOKUP(F412,'料金、単位一覧'!$A$16:$AD$33,26,0)</f>
        <v>0</v>
      </c>
      <c r="J412" s="60">
        <f>VLOOKUP(F412,'料金、単位一覧'!$A$16:$N$33,9,0)</f>
        <v>200</v>
      </c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8">
        <f t="shared" si="189"/>
        <v>0</v>
      </c>
      <c r="AQ412" s="12">
        <f t="shared" si="194"/>
        <v>0</v>
      </c>
      <c r="AR412" s="229"/>
      <c r="AS412" s="229"/>
      <c r="AT412" s="232"/>
    </row>
    <row r="413" spans="1:46" ht="12.75" customHeight="1" x14ac:dyDescent="0.2">
      <c r="A413" s="288"/>
      <c r="B413" s="289"/>
      <c r="C413" s="289"/>
      <c r="D413" s="289"/>
      <c r="E413" s="289"/>
      <c r="F413" s="223" t="str">
        <f>'料金、単位一覧'!$A$24</f>
        <v>ADL維持等加算(Ⅰ)</v>
      </c>
      <c r="G413" s="224"/>
      <c r="H413" s="224"/>
      <c r="I413" s="61">
        <f>VLOOKUP(F413,'料金、単位一覧'!$A$16:$AD$33,26,0)</f>
        <v>0</v>
      </c>
      <c r="J413" s="60">
        <f>VLOOKUP(F413,'料金、単位一覧'!$A$16:$N$33,9,0)</f>
        <v>30</v>
      </c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8">
        <f t="shared" si="189"/>
        <v>0</v>
      </c>
      <c r="AQ413" s="12">
        <f t="shared" si="194"/>
        <v>0</v>
      </c>
      <c r="AR413" s="229"/>
      <c r="AS413" s="229"/>
      <c r="AT413" s="232"/>
    </row>
    <row r="414" spans="1:46" ht="12.75" customHeight="1" x14ac:dyDescent="0.2">
      <c r="A414" s="256" t="s">
        <v>10</v>
      </c>
      <c r="B414" s="257"/>
      <c r="C414" s="257"/>
      <c r="D414" s="257"/>
      <c r="E414" s="257"/>
      <c r="F414" s="223" t="str">
        <f>'料金、単位一覧'!$A$25</f>
        <v>ADL維持等加算(Ⅱ)</v>
      </c>
      <c r="G414" s="224"/>
      <c r="H414" s="224"/>
      <c r="I414" s="61" t="str">
        <f>VLOOKUP(F414,'料金、単位一覧'!$A$16:$AD$33,26,0)</f>
        <v>月1回</v>
      </c>
      <c r="J414" s="60">
        <f>VLOOKUP(F414,'料金、単位一覧'!$A$16:$N$33,9,0)</f>
        <v>60</v>
      </c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8">
        <f t="shared" si="189"/>
        <v>0</v>
      </c>
      <c r="AQ414" s="12">
        <f t="shared" ref="AQ414:AQ418" si="196">IF(AP414&gt;1,1,AP414)*J414</f>
        <v>0</v>
      </c>
      <c r="AR414" s="229"/>
      <c r="AS414" s="229"/>
      <c r="AT414" s="232"/>
    </row>
    <row r="415" spans="1:46" ht="12.75" customHeight="1" x14ac:dyDescent="0.2">
      <c r="A415" s="292">
        <v>0.9</v>
      </c>
      <c r="B415" s="293"/>
      <c r="C415" s="293"/>
      <c r="D415" s="293"/>
      <c r="E415" s="294"/>
      <c r="F415" s="223" t="str">
        <f>'料金、単位一覧'!$A$26</f>
        <v>栄養アセスメント加算</v>
      </c>
      <c r="G415" s="224"/>
      <c r="H415" s="224"/>
      <c r="I415" s="61" t="str">
        <f>VLOOKUP(F415,'料金、単位一覧'!$A$16:$AD$33,26,0)</f>
        <v>月1回</v>
      </c>
      <c r="J415" s="60">
        <f>VLOOKUP(F415,'料金、単位一覧'!$A$16:$N$33,9,0)</f>
        <v>50</v>
      </c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8">
        <f t="shared" si="189"/>
        <v>0</v>
      </c>
      <c r="AQ415" s="12">
        <f t="shared" si="196"/>
        <v>0</v>
      </c>
      <c r="AR415" s="229"/>
      <c r="AS415" s="229"/>
      <c r="AT415" s="232"/>
    </row>
    <row r="416" spans="1:46" ht="12.75" customHeight="1" x14ac:dyDescent="0.2">
      <c r="A416" s="295"/>
      <c r="B416" s="296"/>
      <c r="C416" s="296"/>
      <c r="D416" s="296"/>
      <c r="E416" s="297"/>
      <c r="F416" s="223" t="str">
        <f>'料金、単位一覧'!$A$27</f>
        <v>栄養改善加算</v>
      </c>
      <c r="G416" s="224"/>
      <c r="H416" s="224"/>
      <c r="I416" s="61" t="str">
        <f>VLOOKUP(F416,'料金、単位一覧'!$A$16:$AD$33,26,0)</f>
        <v>月1回</v>
      </c>
      <c r="J416" s="60">
        <f>VLOOKUP(F416,'料金、単位一覧'!$A$16:$N$33,9,0)</f>
        <v>200</v>
      </c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8">
        <f t="shared" si="189"/>
        <v>0</v>
      </c>
      <c r="AQ416" s="12">
        <f t="shared" si="196"/>
        <v>0</v>
      </c>
      <c r="AR416" s="229"/>
      <c r="AS416" s="229"/>
      <c r="AT416" s="232"/>
    </row>
    <row r="417" spans="1:46" ht="12.75" customHeight="1" x14ac:dyDescent="0.2">
      <c r="A417" s="256" t="s">
        <v>11</v>
      </c>
      <c r="B417" s="257"/>
      <c r="C417" s="257"/>
      <c r="D417" s="257"/>
      <c r="E417" s="260"/>
      <c r="F417" s="223" t="str">
        <f>'料金、単位一覧'!$A$28</f>
        <v>口腔・栄養スクリーニング加算(Ⅰ)</v>
      </c>
      <c r="G417" s="224"/>
      <c r="H417" s="224"/>
      <c r="I417" s="61" t="str">
        <f>VLOOKUP(F417,'料金、単位一覧'!$A$16:$AD$33,26,0)</f>
        <v>月1回</v>
      </c>
      <c r="J417" s="60">
        <f>VLOOKUP(F417,'料金、単位一覧'!$A$16:$N$33,9,0)</f>
        <v>20</v>
      </c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8">
        <f t="shared" si="189"/>
        <v>0</v>
      </c>
      <c r="AQ417" s="12">
        <f t="shared" si="196"/>
        <v>0</v>
      </c>
      <c r="AR417" s="229"/>
      <c r="AS417" s="229"/>
      <c r="AT417" s="232"/>
    </row>
    <row r="418" spans="1:46" ht="12.75" customHeight="1" x14ac:dyDescent="0.2">
      <c r="A418" s="261"/>
      <c r="B418" s="262"/>
      <c r="C418" s="262"/>
      <c r="D418" s="262"/>
      <c r="E418" s="263"/>
      <c r="F418" s="223" t="str">
        <f>'料金、単位一覧'!$A$29</f>
        <v>口腔・栄養スクリーニング加算(Ⅱ)</v>
      </c>
      <c r="G418" s="224"/>
      <c r="H418" s="224"/>
      <c r="I418" s="61" t="str">
        <f>VLOOKUP(F418,'料金、単位一覧'!$A$16:$AD$33,26,0)</f>
        <v>月1回</v>
      </c>
      <c r="J418" s="60">
        <f>VLOOKUP(F418,'料金、単位一覧'!$A$16:$N$33,9,0)</f>
        <v>5</v>
      </c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8">
        <f t="shared" si="189"/>
        <v>0</v>
      </c>
      <c r="AQ418" s="12">
        <f t="shared" si="196"/>
        <v>0</v>
      </c>
      <c r="AR418" s="229"/>
      <c r="AS418" s="229"/>
      <c r="AT418" s="232"/>
    </row>
    <row r="419" spans="1:46" ht="12.75" customHeight="1" x14ac:dyDescent="0.2">
      <c r="A419" s="264"/>
      <c r="B419" s="265"/>
      <c r="C419" s="265"/>
      <c r="D419" s="265"/>
      <c r="E419" s="266"/>
      <c r="F419" s="223" t="str">
        <f>'料金、単位一覧'!$A$30</f>
        <v>口腔機能向上加算(Ⅰ)</v>
      </c>
      <c r="G419" s="224"/>
      <c r="H419" s="224"/>
      <c r="I419" s="61" t="str">
        <f>VLOOKUP(F419,'料金、単位一覧'!$A$16:$AD$33,26,0)</f>
        <v>月2回</v>
      </c>
      <c r="J419" s="60">
        <f>VLOOKUP(F419,'料金、単位一覧'!$A$16:$N$33,9,0)</f>
        <v>150</v>
      </c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8">
        <f t="shared" si="189"/>
        <v>0</v>
      </c>
      <c r="AQ419" s="12">
        <f t="shared" ref="AQ419" si="197">IF(AP419&gt;2,2,AP419)*J419</f>
        <v>0</v>
      </c>
      <c r="AR419" s="229"/>
      <c r="AS419" s="229"/>
      <c r="AT419" s="232"/>
    </row>
    <row r="420" spans="1:46" ht="12.75" customHeight="1" x14ac:dyDescent="0.2">
      <c r="A420" s="309"/>
      <c r="B420" s="262"/>
      <c r="C420" s="262"/>
      <c r="D420" s="262"/>
      <c r="E420" s="263"/>
      <c r="F420" s="223" t="str">
        <f>'料金、単位一覧'!$A$31</f>
        <v>口腔機能向上加算(Ⅱ)</v>
      </c>
      <c r="G420" s="224"/>
      <c r="H420" s="224"/>
      <c r="I420" s="61" t="str">
        <f>VLOOKUP(F420,'料金、単位一覧'!$A$16:$AD$33,26,0)</f>
        <v>月1回</v>
      </c>
      <c r="J420" s="60">
        <f>VLOOKUP(F420,'料金、単位一覧'!$A$16:$N$33,9,0)</f>
        <v>160</v>
      </c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8">
        <f t="shared" si="189"/>
        <v>0</v>
      </c>
      <c r="AQ420" s="12">
        <f t="shared" ref="AQ420:AQ421" si="198">IF(AP420&gt;1,1,AP420)*J420</f>
        <v>0</v>
      </c>
      <c r="AR420" s="229"/>
      <c r="AS420" s="229"/>
      <c r="AT420" s="232"/>
    </row>
    <row r="421" spans="1:46" ht="12.75" customHeight="1" x14ac:dyDescent="0.2">
      <c r="A421" s="310"/>
      <c r="B421" s="265"/>
      <c r="C421" s="265"/>
      <c r="D421" s="265"/>
      <c r="E421" s="266"/>
      <c r="F421" s="223" t="str">
        <f>'料金、単位一覧'!$A$32</f>
        <v>科学的介護推進体制加算</v>
      </c>
      <c r="G421" s="224"/>
      <c r="H421" s="224"/>
      <c r="I421" s="61" t="str">
        <f>VLOOKUP(F421,'料金、単位一覧'!$A$16:$AD$33,26,0)</f>
        <v>月1回</v>
      </c>
      <c r="J421" s="60">
        <f>VLOOKUP(F421,'料金、単位一覧'!$A$16:$N$33,9,0)</f>
        <v>40</v>
      </c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8">
        <f t="shared" si="189"/>
        <v>0</v>
      </c>
      <c r="AQ421" s="12">
        <f t="shared" si="198"/>
        <v>0</v>
      </c>
      <c r="AR421" s="229"/>
      <c r="AS421" s="229"/>
      <c r="AT421" s="232"/>
    </row>
    <row r="422" spans="1:46" ht="12.75" customHeight="1" x14ac:dyDescent="0.2">
      <c r="A422" s="62" t="str">
        <f t="shared" ref="A422:A423" si="199">IF(B422&gt;0,"選択","－")</f>
        <v>－</v>
      </c>
      <c r="B422" s="167">
        <f>IFERROR(CHOOSE(A406,'料金、単位一覧'!$I$85,'料金、単位一覧'!$I$86),0)</f>
        <v>0</v>
      </c>
      <c r="C422" s="167"/>
      <c r="D422" s="167"/>
      <c r="E422" s="167"/>
      <c r="F422" s="267" t="str">
        <f>'料金、単位一覧'!$A$33</f>
        <v>認知症通所介護感染症災害3％加算</v>
      </c>
      <c r="G422" s="268"/>
      <c r="H422" s="268"/>
      <c r="I422" s="269"/>
      <c r="J422" s="60">
        <f>VLOOKUP(F422,'料金、単位一覧'!$A$16:$N$33,9,0)</f>
        <v>0.03</v>
      </c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8">
        <f t="shared" si="189"/>
        <v>0</v>
      </c>
      <c r="AQ422" s="12">
        <f t="shared" ref="AQ422" si="200">IF(AP422&gt;2,2,AP422)*J422</f>
        <v>0</v>
      </c>
      <c r="AR422" s="229"/>
      <c r="AS422" s="229"/>
      <c r="AT422" s="232"/>
    </row>
    <row r="423" spans="1:46" ht="12.75" customHeight="1" x14ac:dyDescent="0.2">
      <c r="A423" s="62" t="str">
        <f t="shared" si="199"/>
        <v>選択</v>
      </c>
      <c r="B423" s="167">
        <f>IFERROR(CHOOSE(A409,'料金、単位一覧'!$I$85,'料金、単位一覧'!$I$86),0)</f>
        <v>10531</v>
      </c>
      <c r="C423" s="167"/>
      <c r="D423" s="167"/>
      <c r="E423" s="167"/>
      <c r="F423" s="225" t="str">
        <f>'料金、単位一覧'!$A$36</f>
        <v>サービス提供体制強化加算(Ⅰ)</v>
      </c>
      <c r="G423" s="226"/>
      <c r="H423" s="226"/>
      <c r="I423" s="227"/>
      <c r="J423" s="60">
        <f>VLOOKUP(F423,'料金、単位一覧'!$A$36:$N$38,9,0)</f>
        <v>22</v>
      </c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8">
        <f t="shared" si="189"/>
        <v>0</v>
      </c>
      <c r="AQ423" s="12">
        <f t="shared" ref="AQ423:AQ426" si="201">AP423*J423</f>
        <v>0</v>
      </c>
      <c r="AR423" s="229"/>
      <c r="AS423" s="229"/>
      <c r="AT423" s="232"/>
    </row>
    <row r="424" spans="1:46" ht="12.75" customHeight="1" x14ac:dyDescent="0.2">
      <c r="A424" s="255" t="str">
        <f t="shared" ref="A424" si="202">IF(A422=A423,"NG","OK")</f>
        <v>OK</v>
      </c>
      <c r="B424" s="167"/>
      <c r="C424" s="167"/>
      <c r="D424" s="167"/>
      <c r="E424" s="167"/>
      <c r="F424" s="225" t="str">
        <f>'料金、単位一覧'!$A$37</f>
        <v>サービス提供体制強化加算(Ⅱ)</v>
      </c>
      <c r="G424" s="226"/>
      <c r="H424" s="226"/>
      <c r="I424" s="227"/>
      <c r="J424" s="60">
        <f>VLOOKUP(F424,'料金、単位一覧'!$A$36:$N$38,9,0)</f>
        <v>18</v>
      </c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8">
        <f t="shared" si="189"/>
        <v>0</v>
      </c>
      <c r="AQ424" s="12">
        <f t="shared" si="201"/>
        <v>0</v>
      </c>
      <c r="AR424" s="229"/>
      <c r="AS424" s="229"/>
      <c r="AT424" s="232"/>
    </row>
    <row r="425" spans="1:46" ht="12.75" customHeight="1" x14ac:dyDescent="0.2">
      <c r="A425" s="80"/>
      <c r="B425" s="80"/>
      <c r="C425" s="80"/>
      <c r="D425" s="80"/>
      <c r="E425" s="80"/>
      <c r="F425" s="225" t="str">
        <f>'料金、単位一覧'!$A$38</f>
        <v>サービス提供体制強化加算(Ⅲ)</v>
      </c>
      <c r="G425" s="226"/>
      <c r="H425" s="226"/>
      <c r="I425" s="227"/>
      <c r="J425" s="60">
        <f>VLOOKUP(F425,'料金、単位一覧'!$A$36:$N$38,9,0)</f>
        <v>6</v>
      </c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8">
        <f t="shared" si="189"/>
        <v>0</v>
      </c>
      <c r="AQ425" s="12">
        <f t="shared" si="201"/>
        <v>0</v>
      </c>
      <c r="AR425" s="229"/>
      <c r="AS425" s="229"/>
      <c r="AT425" s="232"/>
    </row>
    <row r="426" spans="1:46" ht="12.75" customHeight="1" x14ac:dyDescent="0.2">
      <c r="A426" s="80"/>
      <c r="B426" s="80"/>
      <c r="C426" s="80"/>
      <c r="D426" s="80"/>
      <c r="E426" s="80"/>
      <c r="F426" s="225" t="s">
        <v>113</v>
      </c>
      <c r="G426" s="226"/>
      <c r="H426" s="226"/>
      <c r="I426" s="227"/>
      <c r="J426" s="63">
        <f>'料金、単位一覧'!$I$41</f>
        <v>-47</v>
      </c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8">
        <f t="shared" si="189"/>
        <v>0</v>
      </c>
      <c r="AQ426" s="12">
        <f t="shared" si="201"/>
        <v>0</v>
      </c>
      <c r="AR426" s="230"/>
      <c r="AS426" s="230"/>
      <c r="AT426" s="233"/>
    </row>
    <row r="427" spans="1:46" ht="12.75" customHeight="1" x14ac:dyDescent="0.2">
      <c r="A427" s="84"/>
      <c r="B427" s="298" t="s">
        <v>114</v>
      </c>
      <c r="C427" s="298"/>
      <c r="D427" s="298"/>
      <c r="E427" s="298"/>
      <c r="F427" s="211" t="str">
        <f>'料金、単位一覧'!$A$67</f>
        <v>昼食代</v>
      </c>
      <c r="G427" s="212"/>
      <c r="H427" s="212"/>
      <c r="I427" s="212"/>
      <c r="J427" s="64">
        <f>VLOOKUP(F427,'料金、単位一覧'!$A$67:$N$81,9,0)</f>
        <v>550</v>
      </c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">
        <f t="shared" si="189"/>
        <v>0</v>
      </c>
      <c r="AQ427" s="65" t="s">
        <v>116</v>
      </c>
      <c r="AR427" s="66">
        <f t="shared" ref="AR427" si="203">AP427*J427</f>
        <v>0</v>
      </c>
      <c r="AS427" s="67"/>
      <c r="AT427" s="68">
        <f t="shared" ref="AT427:AT444" si="204">AR427</f>
        <v>0</v>
      </c>
    </row>
    <row r="428" spans="1:46" ht="12.75" customHeight="1" x14ac:dyDescent="0.2">
      <c r="A428" s="84"/>
      <c r="B428" s="298"/>
      <c r="C428" s="298"/>
      <c r="D428" s="298"/>
      <c r="E428" s="298"/>
      <c r="F428" s="211" t="str">
        <f>'料金、単位一覧'!$A$68</f>
        <v>おやつ代</v>
      </c>
      <c r="G428" s="212"/>
      <c r="H428" s="212"/>
      <c r="I428" s="212"/>
      <c r="J428" s="64">
        <f>VLOOKUP(F428,'料金、単位一覧'!$A$67:$N$81,9,0)</f>
        <v>100</v>
      </c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10">
        <f t="shared" si="189"/>
        <v>0</v>
      </c>
      <c r="AQ428" s="65" t="s">
        <v>116</v>
      </c>
      <c r="AR428" s="66">
        <f t="shared" ref="AR428" si="205">IFERROR(AP428*J428,"")</f>
        <v>0</v>
      </c>
      <c r="AS428" s="13"/>
      <c r="AT428" s="69">
        <f t="shared" si="204"/>
        <v>0</v>
      </c>
    </row>
    <row r="429" spans="1:46" ht="12.75" customHeight="1" x14ac:dyDescent="0.2">
      <c r="A429" s="84"/>
      <c r="B429" s="298"/>
      <c r="C429" s="298"/>
      <c r="D429" s="298"/>
      <c r="E429" s="298"/>
      <c r="F429" s="211" t="str">
        <f>'料金、単位一覧'!$A$69</f>
        <v>パット代</v>
      </c>
      <c r="G429" s="212"/>
      <c r="H429" s="212"/>
      <c r="I429" s="212"/>
      <c r="J429" s="64">
        <f>VLOOKUP(F429,'料金、単位一覧'!$A$67:$N$81,9,0)</f>
        <v>50</v>
      </c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10">
        <f t="shared" si="189"/>
        <v>0</v>
      </c>
      <c r="AQ429" s="65" t="s">
        <v>116</v>
      </c>
      <c r="AR429" s="66">
        <f t="shared" ref="AR429:AR441" si="206">AP429*J429</f>
        <v>0</v>
      </c>
      <c r="AS429" s="13"/>
      <c r="AT429" s="69">
        <f t="shared" si="204"/>
        <v>0</v>
      </c>
    </row>
    <row r="430" spans="1:46" ht="12.75" customHeight="1" x14ac:dyDescent="0.2">
      <c r="A430" s="84"/>
      <c r="B430" s="298"/>
      <c r="C430" s="298"/>
      <c r="D430" s="298"/>
      <c r="E430" s="298"/>
      <c r="F430" s="211" t="str">
        <f>'料金、単位一覧'!$A$70</f>
        <v>リハビリパンツ代</v>
      </c>
      <c r="G430" s="212"/>
      <c r="H430" s="212"/>
      <c r="I430" s="212"/>
      <c r="J430" s="64">
        <f>VLOOKUP(F430,'料金、単位一覧'!$A$67:$N$81,9,0)</f>
        <v>100</v>
      </c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10">
        <f t="shared" si="189"/>
        <v>0</v>
      </c>
      <c r="AQ430" s="65" t="s">
        <v>116</v>
      </c>
      <c r="AR430" s="66">
        <f t="shared" si="206"/>
        <v>0</v>
      </c>
      <c r="AS430" s="13"/>
      <c r="AT430" s="69">
        <f t="shared" si="204"/>
        <v>0</v>
      </c>
    </row>
    <row r="431" spans="1:46" ht="12.75" customHeight="1" x14ac:dyDescent="0.2">
      <c r="A431" s="84"/>
      <c r="B431" s="298"/>
      <c r="C431" s="298"/>
      <c r="D431" s="298"/>
      <c r="E431" s="298"/>
      <c r="F431" s="211" t="str">
        <f>'料金、単位一覧'!$A$71</f>
        <v>おむつ代</v>
      </c>
      <c r="G431" s="212"/>
      <c r="H431" s="212"/>
      <c r="I431" s="212"/>
      <c r="J431" s="64">
        <f>VLOOKUP(F431,'料金、単位一覧'!$A$67:$N$81,9,0)</f>
        <v>150</v>
      </c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10">
        <f t="shared" si="189"/>
        <v>0</v>
      </c>
      <c r="AQ431" s="65" t="s">
        <v>116</v>
      </c>
      <c r="AR431" s="66">
        <f t="shared" si="206"/>
        <v>0</v>
      </c>
      <c r="AS431" s="13"/>
      <c r="AT431" s="69">
        <f t="shared" si="204"/>
        <v>0</v>
      </c>
    </row>
    <row r="432" spans="1:46" ht="12.75" customHeight="1" x14ac:dyDescent="0.2">
      <c r="A432" s="84"/>
      <c r="B432" s="298"/>
      <c r="C432" s="298"/>
      <c r="D432" s="298"/>
      <c r="E432" s="298"/>
      <c r="F432" s="211" t="str">
        <f>'料金、単位一覧'!$A$72</f>
        <v>お泊りサービス</v>
      </c>
      <c r="G432" s="212"/>
      <c r="H432" s="212"/>
      <c r="I432" s="212"/>
      <c r="J432" s="64">
        <f>VLOOKUP(F432,'料金、単位一覧'!$A$67:$N$81,9,0)</f>
        <v>2000</v>
      </c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10">
        <f t="shared" si="189"/>
        <v>0</v>
      </c>
      <c r="AQ432" s="65" t="s">
        <v>116</v>
      </c>
      <c r="AR432" s="66">
        <f t="shared" si="206"/>
        <v>0</v>
      </c>
      <c r="AS432" s="13"/>
      <c r="AT432" s="69">
        <f t="shared" si="204"/>
        <v>0</v>
      </c>
    </row>
    <row r="433" spans="1:47" ht="12.75" customHeight="1" x14ac:dyDescent="0.2">
      <c r="A433" s="84"/>
      <c r="B433" s="298"/>
      <c r="C433" s="298"/>
      <c r="D433" s="298"/>
      <c r="E433" s="298"/>
      <c r="F433" s="211" t="str">
        <f>'料金、単位一覧'!$A$73</f>
        <v>シーツ交換代</v>
      </c>
      <c r="G433" s="212"/>
      <c r="H433" s="212"/>
      <c r="I433" s="212"/>
      <c r="J433" s="64">
        <f>VLOOKUP(F433,'料金、単位一覧'!$A$67:$N$81,9,0)</f>
        <v>220</v>
      </c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10">
        <f t="shared" si="189"/>
        <v>0</v>
      </c>
      <c r="AQ433" s="65" t="s">
        <v>116</v>
      </c>
      <c r="AR433" s="66">
        <f t="shared" si="206"/>
        <v>0</v>
      </c>
      <c r="AS433" s="13"/>
      <c r="AT433" s="69">
        <f t="shared" si="204"/>
        <v>0</v>
      </c>
    </row>
    <row r="434" spans="1:47" ht="12.75" customHeight="1" x14ac:dyDescent="0.2">
      <c r="A434" s="84"/>
      <c r="B434" s="298"/>
      <c r="C434" s="298"/>
      <c r="D434" s="298"/>
      <c r="E434" s="298"/>
      <c r="F434" s="211" t="str">
        <f>'料金、単位一覧'!$A$74</f>
        <v>夕食代</v>
      </c>
      <c r="G434" s="212"/>
      <c r="H434" s="212"/>
      <c r="I434" s="212"/>
      <c r="J434" s="64">
        <f>VLOOKUP(F434,'料金、単位一覧'!$A$67:$N$81,9,0)</f>
        <v>650</v>
      </c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10">
        <f t="shared" si="189"/>
        <v>0</v>
      </c>
      <c r="AQ434" s="65" t="s">
        <v>116</v>
      </c>
      <c r="AR434" s="66">
        <f t="shared" si="206"/>
        <v>0</v>
      </c>
      <c r="AS434" s="13"/>
      <c r="AT434" s="69">
        <f t="shared" si="204"/>
        <v>0</v>
      </c>
    </row>
    <row r="435" spans="1:47" ht="12.75" customHeight="1" x14ac:dyDescent="0.2">
      <c r="A435" s="84"/>
      <c r="B435" s="298"/>
      <c r="C435" s="298"/>
      <c r="D435" s="298"/>
      <c r="E435" s="298"/>
      <c r="F435" s="211" t="str">
        <f>'料金、単位一覧'!$A$75</f>
        <v>朝食代</v>
      </c>
      <c r="G435" s="212"/>
      <c r="H435" s="212"/>
      <c r="I435" s="212"/>
      <c r="J435" s="64">
        <f>VLOOKUP(F435,'料金、単位一覧'!$A$67:$N$81,9,0)</f>
        <v>330</v>
      </c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10">
        <f t="shared" si="189"/>
        <v>0</v>
      </c>
      <c r="AQ435" s="65" t="s">
        <v>116</v>
      </c>
      <c r="AR435" s="66">
        <f t="shared" si="206"/>
        <v>0</v>
      </c>
      <c r="AS435" s="13"/>
      <c r="AT435" s="69">
        <f t="shared" si="204"/>
        <v>0</v>
      </c>
    </row>
    <row r="436" spans="1:47" ht="12.75" customHeight="1" x14ac:dyDescent="0.2">
      <c r="A436" s="84"/>
      <c r="B436" s="298"/>
      <c r="C436" s="298"/>
      <c r="D436" s="298"/>
      <c r="E436" s="298"/>
      <c r="F436" s="211" t="str">
        <f>'料金、単位一覧'!$A$76</f>
        <v>時間外利用料</v>
      </c>
      <c r="G436" s="212"/>
      <c r="H436" s="212"/>
      <c r="I436" s="212"/>
      <c r="J436" s="64">
        <f>VLOOKUP(F436,'料金、単位一覧'!$A$67:$N$81,9,0)</f>
        <v>300</v>
      </c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10">
        <f t="shared" si="189"/>
        <v>0</v>
      </c>
      <c r="AQ436" s="65" t="s">
        <v>116</v>
      </c>
      <c r="AR436" s="66">
        <f t="shared" si="206"/>
        <v>0</v>
      </c>
      <c r="AS436" s="13"/>
      <c r="AT436" s="69">
        <f t="shared" si="204"/>
        <v>0</v>
      </c>
    </row>
    <row r="437" spans="1:47" ht="12.75" customHeight="1" x14ac:dyDescent="0.2">
      <c r="A437" s="84"/>
      <c r="B437" s="298"/>
      <c r="C437" s="298"/>
      <c r="D437" s="298"/>
      <c r="E437" s="298"/>
      <c r="F437" s="211" t="str">
        <f>'料金、単位一覧'!$A$77</f>
        <v>洗濯代</v>
      </c>
      <c r="G437" s="212"/>
      <c r="H437" s="212"/>
      <c r="I437" s="212"/>
      <c r="J437" s="64">
        <f>VLOOKUP(F437,'料金、単位一覧'!$A$67:$N$81,9,0)</f>
        <v>150</v>
      </c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10">
        <f t="shared" si="189"/>
        <v>0</v>
      </c>
      <c r="AQ437" s="65" t="s">
        <v>116</v>
      </c>
      <c r="AR437" s="66">
        <f t="shared" si="206"/>
        <v>0</v>
      </c>
      <c r="AS437" s="13"/>
      <c r="AT437" s="69">
        <f t="shared" si="204"/>
        <v>0</v>
      </c>
    </row>
    <row r="438" spans="1:47" ht="12.75" customHeight="1" x14ac:dyDescent="0.2">
      <c r="A438" s="84"/>
      <c r="B438" s="298"/>
      <c r="C438" s="298"/>
      <c r="D438" s="298"/>
      <c r="E438" s="298"/>
      <c r="F438" s="211" t="str">
        <f>'料金、単位一覧'!$A$78</f>
        <v>通院サポート（最初の３時間）</v>
      </c>
      <c r="G438" s="212"/>
      <c r="H438" s="212"/>
      <c r="I438" s="212"/>
      <c r="J438" s="64">
        <f>VLOOKUP(F438,'料金、単位一覧'!$A$67:$N$81,9,0)</f>
        <v>3300</v>
      </c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10">
        <f t="shared" si="189"/>
        <v>0</v>
      </c>
      <c r="AQ438" s="65" t="s">
        <v>116</v>
      </c>
      <c r="AR438" s="66">
        <f t="shared" si="206"/>
        <v>0</v>
      </c>
      <c r="AS438" s="13"/>
      <c r="AT438" s="69">
        <f t="shared" si="204"/>
        <v>0</v>
      </c>
    </row>
    <row r="439" spans="1:47" ht="12.75" customHeight="1" x14ac:dyDescent="0.2">
      <c r="A439" s="84"/>
      <c r="B439" s="298"/>
      <c r="C439" s="298"/>
      <c r="D439" s="298"/>
      <c r="E439" s="298"/>
      <c r="F439" s="211" t="str">
        <f>'料金、単位一覧'!$A$79</f>
        <v>通院サポート延長（１時間毎）</v>
      </c>
      <c r="G439" s="212"/>
      <c r="H439" s="212"/>
      <c r="I439" s="212"/>
      <c r="J439" s="64">
        <f>VLOOKUP(F439,'料金、単位一覧'!$A$67:$N$81,9,0)</f>
        <v>1100</v>
      </c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10">
        <f t="shared" si="189"/>
        <v>0</v>
      </c>
      <c r="AQ439" s="65" t="s">
        <v>116</v>
      </c>
      <c r="AR439" s="66">
        <f t="shared" si="206"/>
        <v>0</v>
      </c>
      <c r="AS439" s="13"/>
      <c r="AT439" s="69">
        <f t="shared" si="204"/>
        <v>0</v>
      </c>
    </row>
    <row r="440" spans="1:47" ht="12.75" customHeight="1" x14ac:dyDescent="0.2">
      <c r="A440" s="84"/>
      <c r="B440" s="298"/>
      <c r="C440" s="298"/>
      <c r="D440" s="298"/>
      <c r="E440" s="298"/>
      <c r="F440" s="211" t="str">
        <f>'料金、単位一覧'!$A$80</f>
        <v>保険外事業利用（要介護）</v>
      </c>
      <c r="G440" s="212"/>
      <c r="H440" s="212"/>
      <c r="I440" s="212"/>
      <c r="J440" s="64">
        <f>VLOOKUP(F440,'料金、単位一覧'!$A$67:$N$81,9,0)</f>
        <v>3000</v>
      </c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10">
        <f t="shared" si="189"/>
        <v>0</v>
      </c>
      <c r="AQ440" s="65" t="s">
        <v>116</v>
      </c>
      <c r="AR440" s="66">
        <f t="shared" si="206"/>
        <v>0</v>
      </c>
      <c r="AS440" s="13"/>
      <c r="AT440" s="69">
        <f t="shared" si="204"/>
        <v>0</v>
      </c>
    </row>
    <row r="441" spans="1:47" ht="12.75" customHeight="1" x14ac:dyDescent="0.2">
      <c r="A441" s="84"/>
      <c r="B441" s="298"/>
      <c r="C441" s="298"/>
      <c r="D441" s="298"/>
      <c r="E441" s="298"/>
      <c r="F441" s="211" t="str">
        <f>'料金、単位一覧'!$A$81</f>
        <v>通所介護実費請求（要支援）</v>
      </c>
      <c r="G441" s="212"/>
      <c r="H441" s="212"/>
      <c r="I441" s="212"/>
      <c r="J441" s="70">
        <f>VLOOKUP(F441,'料金、単位一覧'!$A$67:$N$81,9,0)</f>
        <v>5000</v>
      </c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10">
        <f t="shared" si="189"/>
        <v>0</v>
      </c>
      <c r="AQ441" s="65" t="s">
        <v>116</v>
      </c>
      <c r="AR441" s="66">
        <f t="shared" si="206"/>
        <v>0</v>
      </c>
      <c r="AS441" s="13"/>
      <c r="AT441" s="69">
        <f t="shared" si="204"/>
        <v>0</v>
      </c>
    </row>
    <row r="442" spans="1:47" ht="12.75" customHeight="1" x14ac:dyDescent="0.2">
      <c r="A442" s="84"/>
      <c r="B442" s="298" t="s">
        <v>117</v>
      </c>
      <c r="C442" s="298"/>
      <c r="D442" s="298"/>
      <c r="E442" s="298"/>
      <c r="F442" s="213"/>
      <c r="G442" s="214"/>
      <c r="H442" s="214"/>
      <c r="I442" s="215"/>
      <c r="J442" s="71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65" t="s">
        <v>116</v>
      </c>
      <c r="AQ442" s="65" t="s">
        <v>116</v>
      </c>
      <c r="AR442" s="66"/>
      <c r="AS442" s="13"/>
      <c r="AT442" s="69">
        <f t="shared" si="204"/>
        <v>0</v>
      </c>
    </row>
    <row r="443" spans="1:47" ht="12.75" customHeight="1" x14ac:dyDescent="0.2">
      <c r="A443" s="84"/>
      <c r="B443" s="298"/>
      <c r="C443" s="298"/>
      <c r="D443" s="298"/>
      <c r="E443" s="298"/>
      <c r="F443" s="213"/>
      <c r="G443" s="214"/>
      <c r="H443" s="214"/>
      <c r="I443" s="215"/>
      <c r="J443" s="71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65" t="s">
        <v>116</v>
      </c>
      <c r="AQ443" s="65" t="s">
        <v>116</v>
      </c>
      <c r="AR443" s="66"/>
      <c r="AS443" s="13"/>
      <c r="AT443" s="69">
        <f t="shared" si="204"/>
        <v>0</v>
      </c>
    </row>
    <row r="444" spans="1:47" ht="12.75" customHeight="1" thickBot="1" x14ac:dyDescent="0.25">
      <c r="A444" s="84"/>
      <c r="B444" s="299"/>
      <c r="C444" s="299"/>
      <c r="D444" s="299"/>
      <c r="E444" s="299"/>
      <c r="F444" s="216"/>
      <c r="G444" s="217"/>
      <c r="H444" s="217"/>
      <c r="I444" s="218"/>
      <c r="J444" s="72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73" t="s">
        <v>116</v>
      </c>
      <c r="AQ444" s="73" t="s">
        <v>116</v>
      </c>
      <c r="AR444" s="74"/>
      <c r="AS444" s="74"/>
      <c r="AT444" s="75">
        <f t="shared" si="204"/>
        <v>0</v>
      </c>
    </row>
    <row r="445" spans="1:47" ht="12.75" customHeight="1" thickBot="1" x14ac:dyDescent="0.25">
      <c r="A445" s="311" t="s">
        <v>7</v>
      </c>
      <c r="B445" s="312"/>
      <c r="C445" s="312"/>
      <c r="D445" s="312"/>
      <c r="E445" s="313"/>
      <c r="F445" s="219">
        <f t="shared" ref="F445" si="207">SUM(AT397:AT444)</f>
        <v>0</v>
      </c>
      <c r="G445" s="220"/>
      <c r="H445" s="220"/>
      <c r="I445" s="221"/>
      <c r="J445" s="76"/>
      <c r="K445" s="234" t="s">
        <v>12</v>
      </c>
      <c r="L445" s="235"/>
      <c r="M445" s="235"/>
      <c r="N445" s="235"/>
      <c r="O445" s="236"/>
      <c r="P445" s="237">
        <f t="shared" ref="P445" si="208">SUM(AT397:AT426)</f>
        <v>0</v>
      </c>
      <c r="Q445" s="220"/>
      <c r="R445" s="220"/>
      <c r="S445" s="220"/>
      <c r="T445" s="221"/>
      <c r="U445" s="238" t="s">
        <v>13</v>
      </c>
      <c r="V445" s="235"/>
      <c r="W445" s="235"/>
      <c r="X445" s="235"/>
      <c r="Y445" s="236"/>
      <c r="Z445" s="237">
        <f t="shared" ref="Z445" si="209">SUM(AT427:AT444)</f>
        <v>0</v>
      </c>
      <c r="AA445" s="220"/>
      <c r="AB445" s="220"/>
      <c r="AC445" s="220"/>
      <c r="AD445" s="221"/>
      <c r="AE445" s="238" t="s">
        <v>14</v>
      </c>
      <c r="AF445" s="235"/>
      <c r="AG445" s="235"/>
      <c r="AH445" s="235"/>
      <c r="AI445" s="236"/>
      <c r="AJ445" s="239">
        <f t="shared" ref="AJ445" si="210">SUM(AQ398:AQ404,AQ405:AQ426)</f>
        <v>0</v>
      </c>
      <c r="AK445" s="220"/>
      <c r="AL445" s="220"/>
      <c r="AM445" s="220"/>
      <c r="AN445" s="220"/>
      <c r="AO445" s="221"/>
      <c r="AP445" s="77"/>
      <c r="AQ445" s="78"/>
      <c r="AR445" s="78"/>
      <c r="AS445" s="78"/>
      <c r="AT445" s="79"/>
    </row>
    <row r="446" spans="1:47" ht="12.75" customHeight="1" x14ac:dyDescent="0.2">
      <c r="A446" s="240" t="s">
        <v>1</v>
      </c>
      <c r="B446" s="241"/>
      <c r="C446" s="241"/>
      <c r="D446" s="241"/>
      <c r="E446" s="242"/>
      <c r="F446" s="242" t="s">
        <v>4</v>
      </c>
      <c r="G446" s="243"/>
      <c r="H446" s="243"/>
      <c r="I446" s="243"/>
      <c r="J446" s="5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43"/>
      <c r="X446" s="243"/>
      <c r="Y446" s="243"/>
      <c r="Z446" s="243"/>
      <c r="AA446" s="243"/>
      <c r="AB446" s="243"/>
      <c r="AC446" s="243"/>
      <c r="AD446" s="243"/>
      <c r="AE446" s="243"/>
      <c r="AF446" s="243"/>
      <c r="AG446" s="243"/>
      <c r="AH446" s="243"/>
      <c r="AI446" s="243"/>
      <c r="AJ446" s="243"/>
      <c r="AK446" s="243"/>
      <c r="AL446" s="243"/>
      <c r="AM446" s="243"/>
      <c r="AN446" s="243"/>
      <c r="AO446" s="243"/>
      <c r="AP446" s="244"/>
      <c r="AQ446" s="54">
        <f>IFERROR(ROUND(ROUND(VLOOKUP($O$2,'料金、単位一覧'!$A$47:$L$64,9,0)*SUM(AQ447:AQ475),0),"0"),0)</f>
        <v>0</v>
      </c>
      <c r="AR446" s="55">
        <f>TRUNC(TRUNC(SUM(AQ446,AQ447:AQ475)*'料金、単位一覧'!$P$4)-TRUNC(SUM(AQ447:AQ475)*'料金、単位一覧'!$P$4))</f>
        <v>0</v>
      </c>
      <c r="AS446" s="55">
        <f t="shared" ref="AS446" si="211">TRUNC(AR446*A464,0)</f>
        <v>0</v>
      </c>
      <c r="AT446" s="56">
        <f t="shared" ref="AT446:AT447" si="212">AR446-AS446</f>
        <v>0</v>
      </c>
      <c r="AU446" s="57">
        <f t="shared" ref="AU446" si="213">AR446</f>
        <v>0</v>
      </c>
    </row>
    <row r="447" spans="1:47" ht="12.75" customHeight="1" x14ac:dyDescent="0.2">
      <c r="A447" s="245" t="s">
        <v>119</v>
      </c>
      <c r="B447" s="246"/>
      <c r="C447" s="246"/>
      <c r="D447" s="246"/>
      <c r="E447" s="251" t="s">
        <v>8</v>
      </c>
      <c r="F447" s="254" t="s">
        <v>141</v>
      </c>
      <c r="G447" s="254"/>
      <c r="H447" s="254"/>
      <c r="I447" s="254"/>
      <c r="J447" s="5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">
        <f t="shared" ref="AP447:AP490" si="214">SUM(K447:AO447)</f>
        <v>0</v>
      </c>
      <c r="AQ447" s="59">
        <f>IFERROR(TRUNC(CHOOSE(A458,'料金、単位一覧'!$E$9,'料金、単位一覧'!$E$10,'料金、単位一覧'!$E$11,'料金、単位一覧'!$E$12,'料金、単位一覧'!$E$13)*AP447),0)</f>
        <v>0</v>
      </c>
      <c r="AR447" s="228">
        <f>TRUNC(SUM(AQ447:AQ475)*'料金、単位一覧'!$P$4)</f>
        <v>0</v>
      </c>
      <c r="AS447" s="228">
        <f t="shared" ref="AS447" si="215">TRUNC(AR447*A464,0)</f>
        <v>0</v>
      </c>
      <c r="AT447" s="231">
        <f t="shared" si="212"/>
        <v>0</v>
      </c>
      <c r="AU447" s="57"/>
    </row>
    <row r="448" spans="1:47" ht="12.75" customHeight="1" x14ac:dyDescent="0.2">
      <c r="A448" s="247"/>
      <c r="B448" s="248"/>
      <c r="C448" s="248"/>
      <c r="D448" s="248"/>
      <c r="E448" s="252"/>
      <c r="F448" s="222" t="s">
        <v>142</v>
      </c>
      <c r="G448" s="222"/>
      <c r="H448" s="222"/>
      <c r="I448" s="222"/>
      <c r="J448" s="27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8">
        <f t="shared" si="214"/>
        <v>0</v>
      </c>
      <c r="AQ448" s="11">
        <f>IFERROR(TRUNC(CHOOSE(A458,'料金、単位一覧'!$H$9,'料金、単位一覧'!$H$10,'料金、単位一覧'!$H$11,'料金、単位一覧'!$H$12,'料金、単位一覧'!$H$13)*AP448),0)</f>
        <v>0</v>
      </c>
      <c r="AR448" s="229"/>
      <c r="AS448" s="229"/>
      <c r="AT448" s="232"/>
    </row>
    <row r="449" spans="1:46" ht="12.75" customHeight="1" x14ac:dyDescent="0.2">
      <c r="A449" s="247"/>
      <c r="B449" s="248"/>
      <c r="C449" s="248"/>
      <c r="D449" s="248"/>
      <c r="E449" s="252"/>
      <c r="F449" s="222" t="s">
        <v>143</v>
      </c>
      <c r="G449" s="222"/>
      <c r="H449" s="222"/>
      <c r="I449" s="222"/>
      <c r="J449" s="27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8">
        <f t="shared" si="214"/>
        <v>0</v>
      </c>
      <c r="AQ449" s="11">
        <f>IFERROR(TRUNC(CHOOSE(A458,'料金、単位一覧'!$K$9,'料金、単位一覧'!$K$10,'料金、単位一覧'!$K$11,'料金、単位一覧'!$K$12,'料金、単位一覧'!$K$13)*AP449),0)</f>
        <v>0</v>
      </c>
      <c r="AR449" s="229"/>
      <c r="AS449" s="229"/>
      <c r="AT449" s="232"/>
    </row>
    <row r="450" spans="1:46" ht="12.75" customHeight="1" x14ac:dyDescent="0.2">
      <c r="A450" s="247"/>
      <c r="B450" s="248"/>
      <c r="C450" s="248"/>
      <c r="D450" s="248"/>
      <c r="E450" s="252"/>
      <c r="F450" s="222" t="s">
        <v>144</v>
      </c>
      <c r="G450" s="222"/>
      <c r="H450" s="222"/>
      <c r="I450" s="222"/>
      <c r="J450" s="27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8">
        <f t="shared" si="214"/>
        <v>0</v>
      </c>
      <c r="AQ450" s="11">
        <f>IFERROR(TRUNC(CHOOSE(A458,'料金、単位一覧'!$N$9,'料金、単位一覧'!$N$10,'料金、単位一覧'!$N$11,'料金、単位一覧'!$N$12,'料金、単位一覧'!$N$13)*AP450),0)</f>
        <v>0</v>
      </c>
      <c r="AR450" s="229"/>
      <c r="AS450" s="229"/>
      <c r="AT450" s="232"/>
    </row>
    <row r="451" spans="1:46" ht="12.75" customHeight="1" x14ac:dyDescent="0.2">
      <c r="A451" s="247"/>
      <c r="B451" s="248"/>
      <c r="C451" s="248"/>
      <c r="D451" s="248"/>
      <c r="E451" s="252"/>
      <c r="F451" s="222" t="s">
        <v>145</v>
      </c>
      <c r="G451" s="222"/>
      <c r="H451" s="222"/>
      <c r="I451" s="222"/>
      <c r="J451" s="27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8">
        <f t="shared" si="214"/>
        <v>0</v>
      </c>
      <c r="AQ451" s="11">
        <f>IFERROR(TRUNC(CHOOSE(A458,'料金、単位一覧'!$Q$9,'料金、単位一覧'!$Q$10,'料金、単位一覧'!$Q$11,'料金、単位一覧'!$Q$12,'料金、単位一覧'!$Q$13)*AP451),0)</f>
        <v>0</v>
      </c>
      <c r="AR451" s="229"/>
      <c r="AS451" s="229"/>
      <c r="AT451" s="232"/>
    </row>
    <row r="452" spans="1:46" ht="12.75" customHeight="1" x14ac:dyDescent="0.2">
      <c r="A452" s="247"/>
      <c r="B452" s="248"/>
      <c r="C452" s="248"/>
      <c r="D452" s="248"/>
      <c r="E452" s="252"/>
      <c r="F452" s="222" t="s">
        <v>146</v>
      </c>
      <c r="G452" s="222"/>
      <c r="H452" s="222"/>
      <c r="I452" s="222"/>
      <c r="J452" s="27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8">
        <f t="shared" si="214"/>
        <v>0</v>
      </c>
      <c r="AQ452" s="12">
        <f>IFERROR(TRUNC(CHOOSE(A458,'料金、単位一覧'!$T$9,'料金、単位一覧'!$T$10,'料金、単位一覧'!$T$11,'料金、単位一覧'!$T$12,'料金、単位一覧'!$T$13)*AP452),0)</f>
        <v>0</v>
      </c>
      <c r="AR452" s="229"/>
      <c r="AS452" s="229"/>
      <c r="AT452" s="232"/>
    </row>
    <row r="453" spans="1:46" ht="12.75" customHeight="1" x14ac:dyDescent="0.2">
      <c r="A453" s="247"/>
      <c r="B453" s="248"/>
      <c r="C453" s="248"/>
      <c r="D453" s="248"/>
      <c r="E453" s="252"/>
      <c r="F453" s="222" t="s">
        <v>147</v>
      </c>
      <c r="G453" s="222"/>
      <c r="H453" s="222"/>
      <c r="I453" s="222"/>
      <c r="J453" s="27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8">
        <f t="shared" si="214"/>
        <v>0</v>
      </c>
      <c r="AQ453" s="12">
        <f>IFERROR(TRUNC(CHOOSE(A458,'料金、単位一覧'!$W$9,'料金、単位一覧'!$W$10,'料金、単位一覧'!$W$11,'料金、単位一覧'!$W$12,'料金、単位一覧'!$W$13)*AP453),0)</f>
        <v>0</v>
      </c>
      <c r="AR453" s="229"/>
      <c r="AS453" s="229"/>
      <c r="AT453" s="232"/>
    </row>
    <row r="454" spans="1:46" ht="12.75" customHeight="1" x14ac:dyDescent="0.2">
      <c r="A454" s="247"/>
      <c r="B454" s="248"/>
      <c r="C454" s="248"/>
      <c r="D454" s="248"/>
      <c r="E454" s="252"/>
      <c r="F454" s="223" t="str">
        <f>'料金、単位一覧'!$A$16</f>
        <v>延長加算</v>
      </c>
      <c r="G454" s="224"/>
      <c r="H454" s="224"/>
      <c r="I454" s="61" t="str">
        <f>VLOOKUP(F454,'料金、単位一覧'!$A$16:$AD$33,26,0)</f>
        <v>1H</v>
      </c>
      <c r="J454" s="60">
        <f>VLOOKUP(F454,'料金、単位一覧'!$A$16:$N$33,9,0)</f>
        <v>50</v>
      </c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8">
        <f t="shared" si="214"/>
        <v>0</v>
      </c>
      <c r="AQ454" s="12">
        <f t="shared" ref="AQ454" si="216">(COUNTIF($K454:$AO454,"&gt;=5")*($J454*5))+(COUNTIF($K454:$AO454,"=4")*($J454*4))+(COUNTIF($K454:$AO454,"=3")*($J454*3))+(COUNTIF($K454:$AO454,"=2")*($J454*2))+(COUNTIF($K454:$AO454,"=1")*$J454)</f>
        <v>0</v>
      </c>
      <c r="AR454" s="229"/>
      <c r="AS454" s="229"/>
      <c r="AT454" s="232"/>
    </row>
    <row r="455" spans="1:46" ht="12.75" customHeight="1" x14ac:dyDescent="0.2">
      <c r="A455" s="247"/>
      <c r="B455" s="248"/>
      <c r="C455" s="248"/>
      <c r="D455" s="248"/>
      <c r="E455" s="252"/>
      <c r="F455" s="223" t="str">
        <f>'料金、単位一覧'!$A$17</f>
        <v>個別機能訓練加算(Ⅰ)</v>
      </c>
      <c r="G455" s="224"/>
      <c r="H455" s="224"/>
      <c r="I455" s="61">
        <f>VLOOKUP(F455,'料金、単位一覧'!$A$16:$AD$33,26,0)</f>
        <v>0</v>
      </c>
      <c r="J455" s="60">
        <f>VLOOKUP(F455,'料金、単位一覧'!$A$16:$N$33,9,0)</f>
        <v>27</v>
      </c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8">
        <f t="shared" si="214"/>
        <v>0</v>
      </c>
      <c r="AQ455" s="12">
        <f t="shared" ref="AQ455:AQ456" si="217">AP455*J455</f>
        <v>0</v>
      </c>
      <c r="AR455" s="229"/>
      <c r="AS455" s="229"/>
      <c r="AT455" s="232"/>
    </row>
    <row r="456" spans="1:46" ht="12.75" customHeight="1" x14ac:dyDescent="0.2">
      <c r="A456" s="249"/>
      <c r="B456" s="250"/>
      <c r="C456" s="250"/>
      <c r="D456" s="250"/>
      <c r="E456" s="253"/>
      <c r="F456" s="223" t="str">
        <f>'料金、単位一覧'!$A$18</f>
        <v>個別機能訓練加算(Ⅱ)</v>
      </c>
      <c r="G456" s="224"/>
      <c r="H456" s="224"/>
      <c r="I456" s="61">
        <f>VLOOKUP(F456,'料金、単位一覧'!$A$16:$AD$33,26,0)</f>
        <v>0</v>
      </c>
      <c r="J456" s="60">
        <f>VLOOKUP(F456,'料金、単位一覧'!$A$16:$N$33,9,0)</f>
        <v>20</v>
      </c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8">
        <f t="shared" si="214"/>
        <v>0</v>
      </c>
      <c r="AQ456" s="12">
        <f t="shared" si="217"/>
        <v>0</v>
      </c>
      <c r="AR456" s="229"/>
      <c r="AS456" s="229"/>
      <c r="AT456" s="232"/>
    </row>
    <row r="457" spans="1:46" ht="12.75" customHeight="1" x14ac:dyDescent="0.2">
      <c r="A457" s="256" t="s">
        <v>140</v>
      </c>
      <c r="B457" s="257"/>
      <c r="C457" s="257"/>
      <c r="D457" s="257"/>
      <c r="E457" s="257"/>
      <c r="F457" s="223" t="str">
        <f>'料金、単位一覧'!$A$19</f>
        <v>入浴加算（Ⅰ）</v>
      </c>
      <c r="G457" s="224"/>
      <c r="H457" s="224"/>
      <c r="I457" s="61" t="str">
        <f>VLOOKUP(F457,'料金、単位一覧'!$A$16:$AD$33,26,0)</f>
        <v>月1回</v>
      </c>
      <c r="J457" s="60">
        <f>VLOOKUP(F457,'料金、単位一覧'!$A$16:$N$33,9,0)</f>
        <v>40</v>
      </c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8">
        <f t="shared" si="214"/>
        <v>0</v>
      </c>
      <c r="AQ457" s="12">
        <f t="shared" ref="AQ457" si="218">IF(AP457&gt;1,1,AP457)*J457</f>
        <v>0</v>
      </c>
      <c r="AR457" s="229"/>
      <c r="AS457" s="229"/>
      <c r="AT457" s="232"/>
    </row>
    <row r="458" spans="1:46" ht="12.75" customHeight="1" x14ac:dyDescent="0.2">
      <c r="A458" s="258">
        <v>2</v>
      </c>
      <c r="B458" s="259"/>
      <c r="C458" s="259"/>
      <c r="D458" s="259"/>
      <c r="E458" s="259"/>
      <c r="F458" s="223" t="str">
        <f>'料金、単位一覧'!$A$20</f>
        <v>入浴加算（Ⅱ）</v>
      </c>
      <c r="G458" s="224"/>
      <c r="H458" s="224"/>
      <c r="I458" s="61">
        <f>VLOOKUP(F458,'料金、単位一覧'!$A$16:$AD$33,26,0)</f>
        <v>0</v>
      </c>
      <c r="J458" s="60">
        <f>VLOOKUP(F458,'料金、単位一覧'!$A$16:$N$33,9,0)</f>
        <v>55</v>
      </c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8">
        <f t="shared" si="214"/>
        <v>0</v>
      </c>
      <c r="AQ458" s="12">
        <f t="shared" ref="AQ458:AQ462" si="219">AP458*J458</f>
        <v>0</v>
      </c>
      <c r="AR458" s="229"/>
      <c r="AS458" s="229"/>
      <c r="AT458" s="232"/>
    </row>
    <row r="459" spans="1:46" ht="12.75" customHeight="1" x14ac:dyDescent="0.2">
      <c r="A459" s="258"/>
      <c r="B459" s="259"/>
      <c r="C459" s="259"/>
      <c r="D459" s="259"/>
      <c r="E459" s="259"/>
      <c r="F459" s="223" t="str">
        <f>'料金、単位一覧'!$A$21</f>
        <v>若年性認知利用者受入加算</v>
      </c>
      <c r="G459" s="224"/>
      <c r="H459" s="224"/>
      <c r="I459" s="61">
        <f>VLOOKUP(F459,'料金、単位一覧'!$A$16:$AD$33,26,0)</f>
        <v>0</v>
      </c>
      <c r="J459" s="60">
        <f>VLOOKUP(F459,'料金、単位一覧'!$A$16:$N$33,9,0)</f>
        <v>60</v>
      </c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8">
        <f t="shared" si="214"/>
        <v>0</v>
      </c>
      <c r="AQ459" s="12">
        <f t="shared" si="219"/>
        <v>0</v>
      </c>
      <c r="AR459" s="229"/>
      <c r="AS459" s="229"/>
      <c r="AT459" s="232"/>
    </row>
    <row r="460" spans="1:46" ht="12.75" customHeight="1" x14ac:dyDescent="0.2">
      <c r="A460" s="290" t="s">
        <v>9</v>
      </c>
      <c r="B460" s="291"/>
      <c r="C460" s="291"/>
      <c r="D460" s="291"/>
      <c r="E460" s="291"/>
      <c r="F460" s="223" t="str">
        <f>'料金、単位一覧'!$A$22</f>
        <v>生活機能向上連携加算(Ⅰ)</v>
      </c>
      <c r="G460" s="224"/>
      <c r="H460" s="224"/>
      <c r="I460" s="61">
        <f>VLOOKUP(F460,'料金、単位一覧'!$A$16:$AD$33,26,0)</f>
        <v>0</v>
      </c>
      <c r="J460" s="60">
        <f>VLOOKUP(F460,'料金、単位一覧'!$A$16:$N$33,9,0)</f>
        <v>100</v>
      </c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8">
        <f t="shared" si="214"/>
        <v>0</v>
      </c>
      <c r="AQ460" s="12">
        <f t="shared" si="219"/>
        <v>0</v>
      </c>
      <c r="AR460" s="229"/>
      <c r="AS460" s="229"/>
      <c r="AT460" s="232"/>
    </row>
    <row r="461" spans="1:46" ht="12.75" customHeight="1" x14ac:dyDescent="0.2">
      <c r="A461" s="288">
        <f t="shared" ref="A461" si="220">IF(A473="NG","↑介護度を選択",VLOOKUP("選択",A471:E472,2,0))</f>
        <v>10531</v>
      </c>
      <c r="B461" s="289"/>
      <c r="C461" s="289"/>
      <c r="D461" s="289"/>
      <c r="E461" s="289"/>
      <c r="F461" s="223" t="str">
        <f>'料金、単位一覧'!$A$23</f>
        <v>生活機能向上連携加算(Ⅱ)</v>
      </c>
      <c r="G461" s="224"/>
      <c r="H461" s="224"/>
      <c r="I461" s="61">
        <f>VLOOKUP(F461,'料金、単位一覧'!$A$16:$AD$33,26,0)</f>
        <v>0</v>
      </c>
      <c r="J461" s="60">
        <f>VLOOKUP(F461,'料金、単位一覧'!$A$16:$N$33,9,0)</f>
        <v>200</v>
      </c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8">
        <f t="shared" si="214"/>
        <v>0</v>
      </c>
      <c r="AQ461" s="12">
        <f t="shared" si="219"/>
        <v>0</v>
      </c>
      <c r="AR461" s="229"/>
      <c r="AS461" s="229"/>
      <c r="AT461" s="232"/>
    </row>
    <row r="462" spans="1:46" ht="12.75" customHeight="1" x14ac:dyDescent="0.2">
      <c r="A462" s="288"/>
      <c r="B462" s="289"/>
      <c r="C462" s="289"/>
      <c r="D462" s="289"/>
      <c r="E462" s="289"/>
      <c r="F462" s="223" t="str">
        <f>'料金、単位一覧'!$A$24</f>
        <v>ADL維持等加算(Ⅰ)</v>
      </c>
      <c r="G462" s="224"/>
      <c r="H462" s="224"/>
      <c r="I462" s="61">
        <f>VLOOKUP(F462,'料金、単位一覧'!$A$16:$AD$33,26,0)</f>
        <v>0</v>
      </c>
      <c r="J462" s="60">
        <f>VLOOKUP(F462,'料金、単位一覧'!$A$16:$N$33,9,0)</f>
        <v>30</v>
      </c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8">
        <f t="shared" si="214"/>
        <v>0</v>
      </c>
      <c r="AQ462" s="12">
        <f t="shared" si="219"/>
        <v>0</v>
      </c>
      <c r="AR462" s="229"/>
      <c r="AS462" s="229"/>
      <c r="AT462" s="232"/>
    </row>
    <row r="463" spans="1:46" ht="12.75" customHeight="1" x14ac:dyDescent="0.2">
      <c r="A463" s="256" t="s">
        <v>10</v>
      </c>
      <c r="B463" s="257"/>
      <c r="C463" s="257"/>
      <c r="D463" s="257"/>
      <c r="E463" s="257"/>
      <c r="F463" s="223" t="str">
        <f>'料金、単位一覧'!$A$25</f>
        <v>ADL維持等加算(Ⅱ)</v>
      </c>
      <c r="G463" s="224"/>
      <c r="H463" s="224"/>
      <c r="I463" s="61" t="str">
        <f>VLOOKUP(F463,'料金、単位一覧'!$A$16:$AD$33,26,0)</f>
        <v>月1回</v>
      </c>
      <c r="J463" s="60">
        <f>VLOOKUP(F463,'料金、単位一覧'!$A$16:$N$33,9,0)</f>
        <v>60</v>
      </c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8">
        <f t="shared" si="214"/>
        <v>0</v>
      </c>
      <c r="AQ463" s="12">
        <f t="shared" ref="AQ463:AQ467" si="221">IF(AP463&gt;1,1,AP463)*J463</f>
        <v>0</v>
      </c>
      <c r="AR463" s="229"/>
      <c r="AS463" s="229"/>
      <c r="AT463" s="232"/>
    </row>
    <row r="464" spans="1:46" ht="12.75" customHeight="1" x14ac:dyDescent="0.2">
      <c r="A464" s="292">
        <v>0.9</v>
      </c>
      <c r="B464" s="293"/>
      <c r="C464" s="293"/>
      <c r="D464" s="293"/>
      <c r="E464" s="294"/>
      <c r="F464" s="223" t="str">
        <f>'料金、単位一覧'!$A$26</f>
        <v>栄養アセスメント加算</v>
      </c>
      <c r="G464" s="224"/>
      <c r="H464" s="224"/>
      <c r="I464" s="61" t="str">
        <f>VLOOKUP(F464,'料金、単位一覧'!$A$16:$AD$33,26,0)</f>
        <v>月1回</v>
      </c>
      <c r="J464" s="60">
        <f>VLOOKUP(F464,'料金、単位一覧'!$A$16:$N$33,9,0)</f>
        <v>50</v>
      </c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8">
        <f t="shared" si="214"/>
        <v>0</v>
      </c>
      <c r="AQ464" s="12">
        <f t="shared" si="221"/>
        <v>0</v>
      </c>
      <c r="AR464" s="229"/>
      <c r="AS464" s="229"/>
      <c r="AT464" s="232"/>
    </row>
    <row r="465" spans="1:46" ht="12.75" customHeight="1" x14ac:dyDescent="0.2">
      <c r="A465" s="295"/>
      <c r="B465" s="296"/>
      <c r="C465" s="296"/>
      <c r="D465" s="296"/>
      <c r="E465" s="297"/>
      <c r="F465" s="223" t="str">
        <f>'料金、単位一覧'!$A$27</f>
        <v>栄養改善加算</v>
      </c>
      <c r="G465" s="224"/>
      <c r="H465" s="224"/>
      <c r="I465" s="61" t="str">
        <f>VLOOKUP(F465,'料金、単位一覧'!$A$16:$AD$33,26,0)</f>
        <v>月1回</v>
      </c>
      <c r="J465" s="60">
        <f>VLOOKUP(F465,'料金、単位一覧'!$A$16:$N$33,9,0)</f>
        <v>200</v>
      </c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8">
        <f t="shared" si="214"/>
        <v>0</v>
      </c>
      <c r="AQ465" s="12">
        <f t="shared" si="221"/>
        <v>0</v>
      </c>
      <c r="AR465" s="229"/>
      <c r="AS465" s="229"/>
      <c r="AT465" s="232"/>
    </row>
    <row r="466" spans="1:46" ht="12.75" customHeight="1" x14ac:dyDescent="0.2">
      <c r="A466" s="256" t="s">
        <v>11</v>
      </c>
      <c r="B466" s="257"/>
      <c r="C466" s="257"/>
      <c r="D466" s="257"/>
      <c r="E466" s="260"/>
      <c r="F466" s="223" t="str">
        <f>'料金、単位一覧'!$A$28</f>
        <v>口腔・栄養スクリーニング加算(Ⅰ)</v>
      </c>
      <c r="G466" s="224"/>
      <c r="H466" s="224"/>
      <c r="I466" s="61" t="str">
        <f>VLOOKUP(F466,'料金、単位一覧'!$A$16:$AD$33,26,0)</f>
        <v>月1回</v>
      </c>
      <c r="J466" s="60">
        <f>VLOOKUP(F466,'料金、単位一覧'!$A$16:$N$33,9,0)</f>
        <v>20</v>
      </c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8">
        <f t="shared" si="214"/>
        <v>0</v>
      </c>
      <c r="AQ466" s="12">
        <f t="shared" si="221"/>
        <v>0</v>
      </c>
      <c r="AR466" s="229"/>
      <c r="AS466" s="229"/>
      <c r="AT466" s="232"/>
    </row>
    <row r="467" spans="1:46" ht="12.75" customHeight="1" x14ac:dyDescent="0.2">
      <c r="A467" s="261"/>
      <c r="B467" s="262"/>
      <c r="C467" s="262"/>
      <c r="D467" s="262"/>
      <c r="E467" s="263"/>
      <c r="F467" s="223" t="str">
        <f>'料金、単位一覧'!$A$29</f>
        <v>口腔・栄養スクリーニング加算(Ⅱ)</v>
      </c>
      <c r="G467" s="224"/>
      <c r="H467" s="224"/>
      <c r="I467" s="61" t="str">
        <f>VLOOKUP(F467,'料金、単位一覧'!$A$16:$AD$33,26,0)</f>
        <v>月1回</v>
      </c>
      <c r="J467" s="60">
        <f>VLOOKUP(F467,'料金、単位一覧'!$A$16:$N$33,9,0)</f>
        <v>5</v>
      </c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8">
        <f t="shared" si="214"/>
        <v>0</v>
      </c>
      <c r="AQ467" s="12">
        <f t="shared" si="221"/>
        <v>0</v>
      </c>
      <c r="AR467" s="229"/>
      <c r="AS467" s="229"/>
      <c r="AT467" s="232"/>
    </row>
    <row r="468" spans="1:46" ht="12.75" customHeight="1" x14ac:dyDescent="0.2">
      <c r="A468" s="264"/>
      <c r="B468" s="265"/>
      <c r="C468" s="265"/>
      <c r="D468" s="265"/>
      <c r="E468" s="266"/>
      <c r="F468" s="223" t="str">
        <f>'料金、単位一覧'!$A$30</f>
        <v>口腔機能向上加算(Ⅰ)</v>
      </c>
      <c r="G468" s="224"/>
      <c r="H468" s="224"/>
      <c r="I468" s="61" t="str">
        <f>VLOOKUP(F468,'料金、単位一覧'!$A$16:$AD$33,26,0)</f>
        <v>月2回</v>
      </c>
      <c r="J468" s="60">
        <f>VLOOKUP(F468,'料金、単位一覧'!$A$16:$N$33,9,0)</f>
        <v>150</v>
      </c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8">
        <f t="shared" si="214"/>
        <v>0</v>
      </c>
      <c r="AQ468" s="12">
        <f t="shared" ref="AQ468" si="222">IF(AP468&gt;2,2,AP468)*J468</f>
        <v>0</v>
      </c>
      <c r="AR468" s="229"/>
      <c r="AS468" s="229"/>
      <c r="AT468" s="232"/>
    </row>
    <row r="469" spans="1:46" ht="12.75" customHeight="1" x14ac:dyDescent="0.2">
      <c r="A469" s="309"/>
      <c r="B469" s="262"/>
      <c r="C469" s="262"/>
      <c r="D469" s="262"/>
      <c r="E469" s="263"/>
      <c r="F469" s="223" t="str">
        <f>'料金、単位一覧'!$A$31</f>
        <v>口腔機能向上加算(Ⅱ)</v>
      </c>
      <c r="G469" s="224"/>
      <c r="H469" s="224"/>
      <c r="I469" s="61" t="str">
        <f>VLOOKUP(F469,'料金、単位一覧'!$A$16:$AD$33,26,0)</f>
        <v>月1回</v>
      </c>
      <c r="J469" s="60">
        <f>VLOOKUP(F469,'料金、単位一覧'!$A$16:$N$33,9,0)</f>
        <v>160</v>
      </c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8">
        <f t="shared" si="214"/>
        <v>0</v>
      </c>
      <c r="AQ469" s="12">
        <f t="shared" ref="AQ469:AQ470" si="223">IF(AP469&gt;1,1,AP469)*J469</f>
        <v>0</v>
      </c>
      <c r="AR469" s="229"/>
      <c r="AS469" s="229"/>
      <c r="AT469" s="232"/>
    </row>
    <row r="470" spans="1:46" ht="12.75" customHeight="1" x14ac:dyDescent="0.2">
      <c r="A470" s="310"/>
      <c r="B470" s="265"/>
      <c r="C470" s="265"/>
      <c r="D470" s="265"/>
      <c r="E470" s="266"/>
      <c r="F470" s="223" t="str">
        <f>'料金、単位一覧'!$A$32</f>
        <v>科学的介護推進体制加算</v>
      </c>
      <c r="G470" s="224"/>
      <c r="H470" s="224"/>
      <c r="I470" s="61" t="str">
        <f>VLOOKUP(F470,'料金、単位一覧'!$A$16:$AD$33,26,0)</f>
        <v>月1回</v>
      </c>
      <c r="J470" s="60">
        <f>VLOOKUP(F470,'料金、単位一覧'!$A$16:$N$33,9,0)</f>
        <v>40</v>
      </c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8">
        <f t="shared" si="214"/>
        <v>0</v>
      </c>
      <c r="AQ470" s="12">
        <f t="shared" si="223"/>
        <v>0</v>
      </c>
      <c r="AR470" s="229"/>
      <c r="AS470" s="229"/>
      <c r="AT470" s="232"/>
    </row>
    <row r="471" spans="1:46" ht="12.75" customHeight="1" x14ac:dyDescent="0.2">
      <c r="A471" s="62" t="str">
        <f t="shared" ref="A471:A472" si="224">IF(B471&gt;0,"選択","－")</f>
        <v>－</v>
      </c>
      <c r="B471" s="167">
        <f>IFERROR(CHOOSE(A455,'料金、単位一覧'!$I$85,'料金、単位一覧'!$I$86),0)</f>
        <v>0</v>
      </c>
      <c r="C471" s="167"/>
      <c r="D471" s="167"/>
      <c r="E471" s="167"/>
      <c r="F471" s="267" t="str">
        <f>'料金、単位一覧'!$A$33</f>
        <v>認知症通所介護感染症災害3％加算</v>
      </c>
      <c r="G471" s="268"/>
      <c r="H471" s="268"/>
      <c r="I471" s="269"/>
      <c r="J471" s="60">
        <f>VLOOKUP(F471,'料金、単位一覧'!$A$16:$N$33,9,0)</f>
        <v>0.03</v>
      </c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8">
        <f t="shared" si="214"/>
        <v>0</v>
      </c>
      <c r="AQ471" s="12">
        <f t="shared" ref="AQ471" si="225">IF(AP471&gt;2,2,AP471)*J471</f>
        <v>0</v>
      </c>
      <c r="AR471" s="229"/>
      <c r="AS471" s="229"/>
      <c r="AT471" s="232"/>
    </row>
    <row r="472" spans="1:46" ht="12.75" customHeight="1" x14ac:dyDescent="0.2">
      <c r="A472" s="62" t="str">
        <f t="shared" si="224"/>
        <v>選択</v>
      </c>
      <c r="B472" s="167">
        <f>IFERROR(CHOOSE(A458,'料金、単位一覧'!$I$85,'料金、単位一覧'!$I$86),0)</f>
        <v>10531</v>
      </c>
      <c r="C472" s="167"/>
      <c r="D472" s="167"/>
      <c r="E472" s="167"/>
      <c r="F472" s="225" t="str">
        <f>'料金、単位一覧'!$A$36</f>
        <v>サービス提供体制強化加算(Ⅰ)</v>
      </c>
      <c r="G472" s="226"/>
      <c r="H472" s="226"/>
      <c r="I472" s="227"/>
      <c r="J472" s="60">
        <f>VLOOKUP(F472,'料金、単位一覧'!$A$36:$N$38,9,0)</f>
        <v>22</v>
      </c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8">
        <f t="shared" si="214"/>
        <v>0</v>
      </c>
      <c r="AQ472" s="12">
        <f t="shared" ref="AQ472:AQ475" si="226">AP472*J472</f>
        <v>0</v>
      </c>
      <c r="AR472" s="229"/>
      <c r="AS472" s="229"/>
      <c r="AT472" s="232"/>
    </row>
    <row r="473" spans="1:46" ht="12.75" customHeight="1" x14ac:dyDescent="0.2">
      <c r="A473" s="255" t="str">
        <f t="shared" ref="A473" si="227">IF(A471=A472,"NG","OK")</f>
        <v>OK</v>
      </c>
      <c r="B473" s="167"/>
      <c r="C473" s="167"/>
      <c r="D473" s="167"/>
      <c r="E473" s="167"/>
      <c r="F473" s="225" t="str">
        <f>'料金、単位一覧'!$A$37</f>
        <v>サービス提供体制強化加算(Ⅱ)</v>
      </c>
      <c r="G473" s="226"/>
      <c r="H473" s="226"/>
      <c r="I473" s="227"/>
      <c r="J473" s="60">
        <f>VLOOKUP(F473,'料金、単位一覧'!$A$36:$N$38,9,0)</f>
        <v>18</v>
      </c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8">
        <f t="shared" si="214"/>
        <v>0</v>
      </c>
      <c r="AQ473" s="12">
        <f t="shared" si="226"/>
        <v>0</v>
      </c>
      <c r="AR473" s="229"/>
      <c r="AS473" s="229"/>
      <c r="AT473" s="232"/>
    </row>
    <row r="474" spans="1:46" ht="12.75" customHeight="1" x14ac:dyDescent="0.2">
      <c r="A474" s="80"/>
      <c r="B474" s="80"/>
      <c r="C474" s="80"/>
      <c r="D474" s="80"/>
      <c r="E474" s="80"/>
      <c r="F474" s="225" t="str">
        <f>'料金、単位一覧'!$A$38</f>
        <v>サービス提供体制強化加算(Ⅲ)</v>
      </c>
      <c r="G474" s="226"/>
      <c r="H474" s="226"/>
      <c r="I474" s="227"/>
      <c r="J474" s="60">
        <f>VLOOKUP(F474,'料金、単位一覧'!$A$36:$N$38,9,0)</f>
        <v>6</v>
      </c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8">
        <f t="shared" si="214"/>
        <v>0</v>
      </c>
      <c r="AQ474" s="12">
        <f t="shared" si="226"/>
        <v>0</v>
      </c>
      <c r="AR474" s="229"/>
      <c r="AS474" s="229"/>
      <c r="AT474" s="232"/>
    </row>
    <row r="475" spans="1:46" ht="12.75" customHeight="1" x14ac:dyDescent="0.2">
      <c r="A475" s="80"/>
      <c r="B475" s="80"/>
      <c r="C475" s="80"/>
      <c r="D475" s="80"/>
      <c r="E475" s="80"/>
      <c r="F475" s="225" t="s">
        <v>113</v>
      </c>
      <c r="G475" s="226"/>
      <c r="H475" s="226"/>
      <c r="I475" s="227"/>
      <c r="J475" s="63">
        <f>'料金、単位一覧'!$I$41</f>
        <v>-47</v>
      </c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8">
        <f t="shared" si="214"/>
        <v>0</v>
      </c>
      <c r="AQ475" s="12">
        <f t="shared" si="226"/>
        <v>0</v>
      </c>
      <c r="AR475" s="230"/>
      <c r="AS475" s="230"/>
      <c r="AT475" s="233"/>
    </row>
    <row r="476" spans="1:46" ht="12.75" customHeight="1" x14ac:dyDescent="0.2">
      <c r="A476" s="84"/>
      <c r="B476" s="298" t="s">
        <v>114</v>
      </c>
      <c r="C476" s="298"/>
      <c r="D476" s="298"/>
      <c r="E476" s="298"/>
      <c r="F476" s="211" t="str">
        <f>'料金、単位一覧'!$A$67</f>
        <v>昼食代</v>
      </c>
      <c r="G476" s="212"/>
      <c r="H476" s="212"/>
      <c r="I476" s="212"/>
      <c r="J476" s="64">
        <f>VLOOKUP(F476,'料金、単位一覧'!$A$67:$N$81,9,0)</f>
        <v>550</v>
      </c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">
        <f t="shared" si="214"/>
        <v>0</v>
      </c>
      <c r="AQ476" s="65" t="s">
        <v>116</v>
      </c>
      <c r="AR476" s="66">
        <f t="shared" ref="AR476" si="228">AP476*J476</f>
        <v>0</v>
      </c>
      <c r="AS476" s="67"/>
      <c r="AT476" s="68">
        <f t="shared" ref="AT476:AT493" si="229">AR476</f>
        <v>0</v>
      </c>
    </row>
    <row r="477" spans="1:46" ht="12.75" customHeight="1" x14ac:dyDescent="0.2">
      <c r="A477" s="84"/>
      <c r="B477" s="298"/>
      <c r="C477" s="298"/>
      <c r="D477" s="298"/>
      <c r="E477" s="298"/>
      <c r="F477" s="211" t="str">
        <f>'料金、単位一覧'!$A$68</f>
        <v>おやつ代</v>
      </c>
      <c r="G477" s="212"/>
      <c r="H477" s="212"/>
      <c r="I477" s="212"/>
      <c r="J477" s="64">
        <f>VLOOKUP(F477,'料金、単位一覧'!$A$67:$N$81,9,0)</f>
        <v>100</v>
      </c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10">
        <f t="shared" si="214"/>
        <v>0</v>
      </c>
      <c r="AQ477" s="65" t="s">
        <v>116</v>
      </c>
      <c r="AR477" s="66">
        <f t="shared" ref="AR477" si="230">IFERROR(AP477*J477,"")</f>
        <v>0</v>
      </c>
      <c r="AS477" s="13"/>
      <c r="AT477" s="69">
        <f t="shared" si="229"/>
        <v>0</v>
      </c>
    </row>
    <row r="478" spans="1:46" ht="12.75" customHeight="1" x14ac:dyDescent="0.2">
      <c r="A478" s="84"/>
      <c r="B478" s="298"/>
      <c r="C478" s="298"/>
      <c r="D478" s="298"/>
      <c r="E478" s="298"/>
      <c r="F478" s="211" t="str">
        <f>'料金、単位一覧'!$A$69</f>
        <v>パット代</v>
      </c>
      <c r="G478" s="212"/>
      <c r="H478" s="212"/>
      <c r="I478" s="212"/>
      <c r="J478" s="64">
        <f>VLOOKUP(F478,'料金、単位一覧'!$A$67:$N$81,9,0)</f>
        <v>50</v>
      </c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10">
        <f t="shared" si="214"/>
        <v>0</v>
      </c>
      <c r="AQ478" s="65" t="s">
        <v>116</v>
      </c>
      <c r="AR478" s="66">
        <f t="shared" ref="AR478:AR490" si="231">AP478*J478</f>
        <v>0</v>
      </c>
      <c r="AS478" s="13"/>
      <c r="AT478" s="69">
        <f t="shared" si="229"/>
        <v>0</v>
      </c>
    </row>
    <row r="479" spans="1:46" ht="12.75" customHeight="1" x14ac:dyDescent="0.2">
      <c r="A479" s="84"/>
      <c r="B479" s="298"/>
      <c r="C479" s="298"/>
      <c r="D479" s="298"/>
      <c r="E479" s="298"/>
      <c r="F479" s="211" t="str">
        <f>'料金、単位一覧'!$A$70</f>
        <v>リハビリパンツ代</v>
      </c>
      <c r="G479" s="212"/>
      <c r="H479" s="212"/>
      <c r="I479" s="212"/>
      <c r="J479" s="64">
        <f>VLOOKUP(F479,'料金、単位一覧'!$A$67:$N$81,9,0)</f>
        <v>100</v>
      </c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10">
        <f t="shared" si="214"/>
        <v>0</v>
      </c>
      <c r="AQ479" s="65" t="s">
        <v>116</v>
      </c>
      <c r="AR479" s="66">
        <f t="shared" si="231"/>
        <v>0</v>
      </c>
      <c r="AS479" s="13"/>
      <c r="AT479" s="69">
        <f t="shared" si="229"/>
        <v>0</v>
      </c>
    </row>
    <row r="480" spans="1:46" ht="12.75" customHeight="1" x14ac:dyDescent="0.2">
      <c r="A480" s="84"/>
      <c r="B480" s="298"/>
      <c r="C480" s="298"/>
      <c r="D480" s="298"/>
      <c r="E480" s="298"/>
      <c r="F480" s="211" t="str">
        <f>'料金、単位一覧'!$A$71</f>
        <v>おむつ代</v>
      </c>
      <c r="G480" s="212"/>
      <c r="H480" s="212"/>
      <c r="I480" s="212"/>
      <c r="J480" s="64">
        <f>VLOOKUP(F480,'料金、単位一覧'!$A$67:$N$81,9,0)</f>
        <v>150</v>
      </c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10">
        <f t="shared" si="214"/>
        <v>0</v>
      </c>
      <c r="AQ480" s="65" t="s">
        <v>116</v>
      </c>
      <c r="AR480" s="66">
        <f t="shared" si="231"/>
        <v>0</v>
      </c>
      <c r="AS480" s="13"/>
      <c r="AT480" s="69">
        <f t="shared" si="229"/>
        <v>0</v>
      </c>
    </row>
    <row r="481" spans="1:47" ht="12.75" customHeight="1" x14ac:dyDescent="0.2">
      <c r="A481" s="84"/>
      <c r="B481" s="298"/>
      <c r="C481" s="298"/>
      <c r="D481" s="298"/>
      <c r="E481" s="298"/>
      <c r="F481" s="211" t="str">
        <f>'料金、単位一覧'!$A$72</f>
        <v>お泊りサービス</v>
      </c>
      <c r="G481" s="212"/>
      <c r="H481" s="212"/>
      <c r="I481" s="212"/>
      <c r="J481" s="64">
        <f>VLOOKUP(F481,'料金、単位一覧'!$A$67:$N$81,9,0)</f>
        <v>2000</v>
      </c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10">
        <f t="shared" si="214"/>
        <v>0</v>
      </c>
      <c r="AQ481" s="65" t="s">
        <v>116</v>
      </c>
      <c r="AR481" s="66">
        <f t="shared" si="231"/>
        <v>0</v>
      </c>
      <c r="AS481" s="13"/>
      <c r="AT481" s="69">
        <f t="shared" si="229"/>
        <v>0</v>
      </c>
    </row>
    <row r="482" spans="1:47" ht="12.75" customHeight="1" x14ac:dyDescent="0.2">
      <c r="A482" s="84"/>
      <c r="B482" s="298"/>
      <c r="C482" s="298"/>
      <c r="D482" s="298"/>
      <c r="E482" s="298"/>
      <c r="F482" s="211" t="str">
        <f>'料金、単位一覧'!$A$73</f>
        <v>シーツ交換代</v>
      </c>
      <c r="G482" s="212"/>
      <c r="H482" s="212"/>
      <c r="I482" s="212"/>
      <c r="J482" s="64">
        <f>VLOOKUP(F482,'料金、単位一覧'!$A$67:$N$81,9,0)</f>
        <v>220</v>
      </c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10">
        <f t="shared" si="214"/>
        <v>0</v>
      </c>
      <c r="AQ482" s="65" t="s">
        <v>116</v>
      </c>
      <c r="AR482" s="66">
        <f t="shared" si="231"/>
        <v>0</v>
      </c>
      <c r="AS482" s="13"/>
      <c r="AT482" s="69">
        <f t="shared" si="229"/>
        <v>0</v>
      </c>
    </row>
    <row r="483" spans="1:47" ht="12.75" customHeight="1" x14ac:dyDescent="0.2">
      <c r="A483" s="84"/>
      <c r="B483" s="298"/>
      <c r="C483" s="298"/>
      <c r="D483" s="298"/>
      <c r="E483" s="298"/>
      <c r="F483" s="211" t="str">
        <f>'料金、単位一覧'!$A$74</f>
        <v>夕食代</v>
      </c>
      <c r="G483" s="212"/>
      <c r="H483" s="212"/>
      <c r="I483" s="212"/>
      <c r="J483" s="64">
        <f>VLOOKUP(F483,'料金、単位一覧'!$A$67:$N$81,9,0)</f>
        <v>650</v>
      </c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10">
        <f t="shared" si="214"/>
        <v>0</v>
      </c>
      <c r="AQ483" s="65" t="s">
        <v>116</v>
      </c>
      <c r="AR483" s="66">
        <f t="shared" si="231"/>
        <v>0</v>
      </c>
      <c r="AS483" s="13"/>
      <c r="AT483" s="69">
        <f t="shared" si="229"/>
        <v>0</v>
      </c>
    </row>
    <row r="484" spans="1:47" ht="12.75" customHeight="1" x14ac:dyDescent="0.2">
      <c r="A484" s="84"/>
      <c r="B484" s="298"/>
      <c r="C484" s="298"/>
      <c r="D484" s="298"/>
      <c r="E484" s="298"/>
      <c r="F484" s="211" t="str">
        <f>'料金、単位一覧'!$A$75</f>
        <v>朝食代</v>
      </c>
      <c r="G484" s="212"/>
      <c r="H484" s="212"/>
      <c r="I484" s="212"/>
      <c r="J484" s="64">
        <f>VLOOKUP(F484,'料金、単位一覧'!$A$67:$N$81,9,0)</f>
        <v>330</v>
      </c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10">
        <f t="shared" si="214"/>
        <v>0</v>
      </c>
      <c r="AQ484" s="65" t="s">
        <v>116</v>
      </c>
      <c r="AR484" s="66">
        <f t="shared" si="231"/>
        <v>0</v>
      </c>
      <c r="AS484" s="13"/>
      <c r="AT484" s="69">
        <f t="shared" si="229"/>
        <v>0</v>
      </c>
    </row>
    <row r="485" spans="1:47" ht="12.75" customHeight="1" x14ac:dyDescent="0.2">
      <c r="A485" s="84"/>
      <c r="B485" s="298"/>
      <c r="C485" s="298"/>
      <c r="D485" s="298"/>
      <c r="E485" s="298"/>
      <c r="F485" s="211" t="str">
        <f>'料金、単位一覧'!$A$76</f>
        <v>時間外利用料</v>
      </c>
      <c r="G485" s="212"/>
      <c r="H485" s="212"/>
      <c r="I485" s="212"/>
      <c r="J485" s="64">
        <f>VLOOKUP(F485,'料金、単位一覧'!$A$67:$N$81,9,0)</f>
        <v>300</v>
      </c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10">
        <f t="shared" si="214"/>
        <v>0</v>
      </c>
      <c r="AQ485" s="65" t="s">
        <v>116</v>
      </c>
      <c r="AR485" s="66">
        <f t="shared" si="231"/>
        <v>0</v>
      </c>
      <c r="AS485" s="13"/>
      <c r="AT485" s="69">
        <f t="shared" si="229"/>
        <v>0</v>
      </c>
    </row>
    <row r="486" spans="1:47" ht="12.75" customHeight="1" x14ac:dyDescent="0.2">
      <c r="A486" s="84"/>
      <c r="B486" s="298"/>
      <c r="C486" s="298"/>
      <c r="D486" s="298"/>
      <c r="E486" s="298"/>
      <c r="F486" s="211" t="str">
        <f>'料金、単位一覧'!$A$77</f>
        <v>洗濯代</v>
      </c>
      <c r="G486" s="212"/>
      <c r="H486" s="212"/>
      <c r="I486" s="212"/>
      <c r="J486" s="64">
        <f>VLOOKUP(F486,'料金、単位一覧'!$A$67:$N$81,9,0)</f>
        <v>150</v>
      </c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10">
        <f t="shared" si="214"/>
        <v>0</v>
      </c>
      <c r="AQ486" s="65" t="s">
        <v>116</v>
      </c>
      <c r="AR486" s="66">
        <f t="shared" si="231"/>
        <v>0</v>
      </c>
      <c r="AS486" s="13"/>
      <c r="AT486" s="69">
        <f t="shared" si="229"/>
        <v>0</v>
      </c>
    </row>
    <row r="487" spans="1:47" ht="12.75" customHeight="1" x14ac:dyDescent="0.2">
      <c r="A487" s="84"/>
      <c r="B487" s="298"/>
      <c r="C487" s="298"/>
      <c r="D487" s="298"/>
      <c r="E487" s="298"/>
      <c r="F487" s="211" t="str">
        <f>'料金、単位一覧'!$A$78</f>
        <v>通院サポート（最初の３時間）</v>
      </c>
      <c r="G487" s="212"/>
      <c r="H487" s="212"/>
      <c r="I487" s="212"/>
      <c r="J487" s="64">
        <f>VLOOKUP(F487,'料金、単位一覧'!$A$67:$N$81,9,0)</f>
        <v>3300</v>
      </c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10">
        <f t="shared" si="214"/>
        <v>0</v>
      </c>
      <c r="AQ487" s="65" t="s">
        <v>116</v>
      </c>
      <c r="AR487" s="66">
        <f t="shared" si="231"/>
        <v>0</v>
      </c>
      <c r="AS487" s="13"/>
      <c r="AT487" s="69">
        <f t="shared" si="229"/>
        <v>0</v>
      </c>
    </row>
    <row r="488" spans="1:47" ht="12.75" customHeight="1" x14ac:dyDescent="0.2">
      <c r="A488" s="84"/>
      <c r="B488" s="298"/>
      <c r="C488" s="298"/>
      <c r="D488" s="298"/>
      <c r="E488" s="298"/>
      <c r="F488" s="211" t="str">
        <f>'料金、単位一覧'!$A$79</f>
        <v>通院サポート延長（１時間毎）</v>
      </c>
      <c r="G488" s="212"/>
      <c r="H488" s="212"/>
      <c r="I488" s="212"/>
      <c r="J488" s="64">
        <f>VLOOKUP(F488,'料金、単位一覧'!$A$67:$N$81,9,0)</f>
        <v>1100</v>
      </c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10">
        <f t="shared" si="214"/>
        <v>0</v>
      </c>
      <c r="AQ488" s="65" t="s">
        <v>116</v>
      </c>
      <c r="AR488" s="66">
        <f t="shared" si="231"/>
        <v>0</v>
      </c>
      <c r="AS488" s="13"/>
      <c r="AT488" s="69">
        <f t="shared" si="229"/>
        <v>0</v>
      </c>
    </row>
    <row r="489" spans="1:47" ht="12.75" customHeight="1" x14ac:dyDescent="0.2">
      <c r="A489" s="84"/>
      <c r="B489" s="298"/>
      <c r="C489" s="298"/>
      <c r="D489" s="298"/>
      <c r="E489" s="298"/>
      <c r="F489" s="211" t="str">
        <f>'料金、単位一覧'!$A$80</f>
        <v>保険外事業利用（要介護）</v>
      </c>
      <c r="G489" s="212"/>
      <c r="H489" s="212"/>
      <c r="I489" s="212"/>
      <c r="J489" s="64">
        <f>VLOOKUP(F489,'料金、単位一覧'!$A$67:$N$81,9,0)</f>
        <v>3000</v>
      </c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10">
        <f t="shared" si="214"/>
        <v>0</v>
      </c>
      <c r="AQ489" s="65" t="s">
        <v>116</v>
      </c>
      <c r="AR489" s="66">
        <f t="shared" si="231"/>
        <v>0</v>
      </c>
      <c r="AS489" s="13"/>
      <c r="AT489" s="69">
        <f t="shared" si="229"/>
        <v>0</v>
      </c>
    </row>
    <row r="490" spans="1:47" ht="12.75" customHeight="1" x14ac:dyDescent="0.2">
      <c r="A490" s="84"/>
      <c r="B490" s="298"/>
      <c r="C490" s="298"/>
      <c r="D490" s="298"/>
      <c r="E490" s="298"/>
      <c r="F490" s="211" t="str">
        <f>'料金、単位一覧'!$A$81</f>
        <v>通所介護実費請求（要支援）</v>
      </c>
      <c r="G490" s="212"/>
      <c r="H490" s="212"/>
      <c r="I490" s="212"/>
      <c r="J490" s="70">
        <f>VLOOKUP(F490,'料金、単位一覧'!$A$67:$N$81,9,0)</f>
        <v>5000</v>
      </c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10">
        <f t="shared" si="214"/>
        <v>0</v>
      </c>
      <c r="AQ490" s="65" t="s">
        <v>116</v>
      </c>
      <c r="AR490" s="66">
        <f t="shared" si="231"/>
        <v>0</v>
      </c>
      <c r="AS490" s="13"/>
      <c r="AT490" s="69">
        <f t="shared" si="229"/>
        <v>0</v>
      </c>
    </row>
    <row r="491" spans="1:47" ht="12.75" customHeight="1" x14ac:dyDescent="0.2">
      <c r="A491" s="84"/>
      <c r="B491" s="298" t="s">
        <v>117</v>
      </c>
      <c r="C491" s="298"/>
      <c r="D491" s="298"/>
      <c r="E491" s="298"/>
      <c r="F491" s="213"/>
      <c r="G491" s="214"/>
      <c r="H491" s="214"/>
      <c r="I491" s="215"/>
      <c r="J491" s="71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65" t="s">
        <v>116</v>
      </c>
      <c r="AQ491" s="65" t="s">
        <v>116</v>
      </c>
      <c r="AR491" s="66"/>
      <c r="AS491" s="13"/>
      <c r="AT491" s="69">
        <f t="shared" si="229"/>
        <v>0</v>
      </c>
    </row>
    <row r="492" spans="1:47" ht="12.75" customHeight="1" x14ac:dyDescent="0.2">
      <c r="A492" s="84"/>
      <c r="B492" s="298"/>
      <c r="C492" s="298"/>
      <c r="D492" s="298"/>
      <c r="E492" s="298"/>
      <c r="F492" s="213"/>
      <c r="G492" s="214"/>
      <c r="H492" s="214"/>
      <c r="I492" s="215"/>
      <c r="J492" s="71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65" t="s">
        <v>116</v>
      </c>
      <c r="AQ492" s="65" t="s">
        <v>116</v>
      </c>
      <c r="AR492" s="66"/>
      <c r="AS492" s="13"/>
      <c r="AT492" s="69">
        <f t="shared" si="229"/>
        <v>0</v>
      </c>
    </row>
    <row r="493" spans="1:47" ht="12.75" customHeight="1" thickBot="1" x14ac:dyDescent="0.25">
      <c r="A493" s="84"/>
      <c r="B493" s="299"/>
      <c r="C493" s="299"/>
      <c r="D493" s="299"/>
      <c r="E493" s="299"/>
      <c r="F493" s="216"/>
      <c r="G493" s="217"/>
      <c r="H493" s="217"/>
      <c r="I493" s="218"/>
      <c r="J493" s="72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73" t="s">
        <v>116</v>
      </c>
      <c r="AQ493" s="73" t="s">
        <v>116</v>
      </c>
      <c r="AR493" s="74"/>
      <c r="AS493" s="74"/>
      <c r="AT493" s="75">
        <f t="shared" si="229"/>
        <v>0</v>
      </c>
    </row>
    <row r="494" spans="1:47" ht="12.75" customHeight="1" thickBot="1" x14ac:dyDescent="0.25">
      <c r="A494" s="311" t="s">
        <v>7</v>
      </c>
      <c r="B494" s="312"/>
      <c r="C494" s="312"/>
      <c r="D494" s="312"/>
      <c r="E494" s="313"/>
      <c r="F494" s="219">
        <f t="shared" ref="F494" si="232">SUM(AT446:AT493)</f>
        <v>0</v>
      </c>
      <c r="G494" s="220"/>
      <c r="H494" s="220"/>
      <c r="I494" s="221"/>
      <c r="J494" s="76"/>
      <c r="K494" s="234" t="s">
        <v>12</v>
      </c>
      <c r="L494" s="235"/>
      <c r="M494" s="235"/>
      <c r="N494" s="235"/>
      <c r="O494" s="236"/>
      <c r="P494" s="237">
        <f t="shared" ref="P494" si="233">SUM(AT446:AT475)</f>
        <v>0</v>
      </c>
      <c r="Q494" s="220"/>
      <c r="R494" s="220"/>
      <c r="S494" s="220"/>
      <c r="T494" s="221"/>
      <c r="U494" s="238" t="s">
        <v>13</v>
      </c>
      <c r="V494" s="235"/>
      <c r="W494" s="235"/>
      <c r="X494" s="235"/>
      <c r="Y494" s="236"/>
      <c r="Z494" s="237">
        <f t="shared" ref="Z494" si="234">SUM(AT476:AT493)</f>
        <v>0</v>
      </c>
      <c r="AA494" s="220"/>
      <c r="AB494" s="220"/>
      <c r="AC494" s="220"/>
      <c r="AD494" s="221"/>
      <c r="AE494" s="238" t="s">
        <v>14</v>
      </c>
      <c r="AF494" s="235"/>
      <c r="AG494" s="235"/>
      <c r="AH494" s="235"/>
      <c r="AI494" s="236"/>
      <c r="AJ494" s="239">
        <f t="shared" ref="AJ494" si="235">SUM(AQ447:AQ453,AQ454:AQ475)</f>
        <v>0</v>
      </c>
      <c r="AK494" s="220"/>
      <c r="AL494" s="220"/>
      <c r="AM494" s="220"/>
      <c r="AN494" s="220"/>
      <c r="AO494" s="221"/>
      <c r="AP494" s="77"/>
      <c r="AQ494" s="78"/>
      <c r="AR494" s="78"/>
      <c r="AS494" s="78"/>
      <c r="AT494" s="79"/>
    </row>
    <row r="495" spans="1:47" ht="12.75" customHeight="1" x14ac:dyDescent="0.2">
      <c r="A495" s="240" t="s">
        <v>1</v>
      </c>
      <c r="B495" s="241"/>
      <c r="C495" s="241"/>
      <c r="D495" s="241"/>
      <c r="E495" s="242"/>
      <c r="F495" s="242" t="s">
        <v>4</v>
      </c>
      <c r="G495" s="243"/>
      <c r="H495" s="243"/>
      <c r="I495" s="243"/>
      <c r="J495" s="53"/>
      <c r="K495" s="243"/>
      <c r="L495" s="243"/>
      <c r="M495" s="243"/>
      <c r="N495" s="243"/>
      <c r="O495" s="243"/>
      <c r="P495" s="243"/>
      <c r="Q495" s="243"/>
      <c r="R495" s="243"/>
      <c r="S495" s="243"/>
      <c r="T495" s="243"/>
      <c r="U495" s="243"/>
      <c r="V495" s="243"/>
      <c r="W495" s="243"/>
      <c r="X495" s="243"/>
      <c r="Y495" s="243"/>
      <c r="Z495" s="243"/>
      <c r="AA495" s="243"/>
      <c r="AB495" s="243"/>
      <c r="AC495" s="243"/>
      <c r="AD495" s="243"/>
      <c r="AE495" s="243"/>
      <c r="AF495" s="243"/>
      <c r="AG495" s="243"/>
      <c r="AH495" s="243"/>
      <c r="AI495" s="243"/>
      <c r="AJ495" s="243"/>
      <c r="AK495" s="243"/>
      <c r="AL495" s="243"/>
      <c r="AM495" s="243"/>
      <c r="AN495" s="243"/>
      <c r="AO495" s="243"/>
      <c r="AP495" s="244"/>
      <c r="AQ495" s="54">
        <f>IFERROR(ROUND(ROUND(VLOOKUP($O$2,'料金、単位一覧'!$A$47:$L$64,9,0)*SUM(AQ496:AQ524),0),"0"),0)</f>
        <v>0</v>
      </c>
      <c r="AR495" s="55">
        <f>TRUNC(TRUNC(SUM(AQ495,AQ496:AQ524)*'料金、単位一覧'!$P$4)-TRUNC(SUM(AQ496:AQ524)*'料金、単位一覧'!$P$4))</f>
        <v>0</v>
      </c>
      <c r="AS495" s="55">
        <f t="shared" ref="AS495" si="236">TRUNC(AR495*A513,0)</f>
        <v>0</v>
      </c>
      <c r="AT495" s="56">
        <f t="shared" ref="AT495:AT496" si="237">AR495-AS495</f>
        <v>0</v>
      </c>
      <c r="AU495" s="57">
        <f t="shared" ref="AU495" si="238">AR495</f>
        <v>0</v>
      </c>
    </row>
    <row r="496" spans="1:47" ht="12.75" customHeight="1" x14ac:dyDescent="0.2">
      <c r="A496" s="245" t="s">
        <v>119</v>
      </c>
      <c r="B496" s="246"/>
      <c r="C496" s="246"/>
      <c r="D496" s="246"/>
      <c r="E496" s="251" t="s">
        <v>8</v>
      </c>
      <c r="F496" s="254" t="s">
        <v>141</v>
      </c>
      <c r="G496" s="254"/>
      <c r="H496" s="254"/>
      <c r="I496" s="254"/>
      <c r="J496" s="5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">
        <f t="shared" ref="AP496:AP539" si="239">SUM(K496:AO496)</f>
        <v>0</v>
      </c>
      <c r="AQ496" s="59">
        <f>IFERROR(TRUNC(CHOOSE(A507,'料金、単位一覧'!$E$9,'料金、単位一覧'!$E$10,'料金、単位一覧'!$E$11,'料金、単位一覧'!$E$12,'料金、単位一覧'!$E$13)*AP496),0)</f>
        <v>0</v>
      </c>
      <c r="AR496" s="228">
        <f>TRUNC(SUM(AQ496:AQ524)*'料金、単位一覧'!$P$4)</f>
        <v>0</v>
      </c>
      <c r="AS496" s="228">
        <f t="shared" ref="AS496" si="240">TRUNC(AR496*A513,0)</f>
        <v>0</v>
      </c>
      <c r="AT496" s="231">
        <f t="shared" si="237"/>
        <v>0</v>
      </c>
      <c r="AU496" s="57"/>
    </row>
    <row r="497" spans="1:46" ht="12.75" customHeight="1" x14ac:dyDescent="0.2">
      <c r="A497" s="247"/>
      <c r="B497" s="248"/>
      <c r="C497" s="248"/>
      <c r="D497" s="248"/>
      <c r="E497" s="252"/>
      <c r="F497" s="222" t="s">
        <v>142</v>
      </c>
      <c r="G497" s="222"/>
      <c r="H497" s="222"/>
      <c r="I497" s="222"/>
      <c r="J497" s="27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8">
        <f t="shared" si="239"/>
        <v>0</v>
      </c>
      <c r="AQ497" s="11">
        <f>IFERROR(TRUNC(CHOOSE(A507,'料金、単位一覧'!$H$9,'料金、単位一覧'!$H$10,'料金、単位一覧'!$H$11,'料金、単位一覧'!$H$12,'料金、単位一覧'!$H$13)*AP497),0)</f>
        <v>0</v>
      </c>
      <c r="AR497" s="229"/>
      <c r="AS497" s="229"/>
      <c r="AT497" s="232"/>
    </row>
    <row r="498" spans="1:46" ht="12.75" customHeight="1" x14ac:dyDescent="0.2">
      <c r="A498" s="247"/>
      <c r="B498" s="248"/>
      <c r="C498" s="248"/>
      <c r="D498" s="248"/>
      <c r="E498" s="252"/>
      <c r="F498" s="222" t="s">
        <v>143</v>
      </c>
      <c r="G498" s="222"/>
      <c r="H498" s="222"/>
      <c r="I498" s="222"/>
      <c r="J498" s="27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8">
        <f t="shared" si="239"/>
        <v>0</v>
      </c>
      <c r="AQ498" s="11">
        <f>IFERROR(TRUNC(CHOOSE(A507,'料金、単位一覧'!$K$9,'料金、単位一覧'!$K$10,'料金、単位一覧'!$K$11,'料金、単位一覧'!$K$12,'料金、単位一覧'!$K$13)*AP498),0)</f>
        <v>0</v>
      </c>
      <c r="AR498" s="229"/>
      <c r="AS498" s="229"/>
      <c r="AT498" s="232"/>
    </row>
    <row r="499" spans="1:46" ht="12.75" customHeight="1" x14ac:dyDescent="0.2">
      <c r="A499" s="247"/>
      <c r="B499" s="248"/>
      <c r="C499" s="248"/>
      <c r="D499" s="248"/>
      <c r="E499" s="252"/>
      <c r="F499" s="222" t="s">
        <v>144</v>
      </c>
      <c r="G499" s="222"/>
      <c r="H499" s="222"/>
      <c r="I499" s="222"/>
      <c r="J499" s="27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8">
        <f t="shared" si="239"/>
        <v>0</v>
      </c>
      <c r="AQ499" s="11">
        <f>IFERROR(TRUNC(CHOOSE(A507,'料金、単位一覧'!$N$9,'料金、単位一覧'!$N$10,'料金、単位一覧'!$N$11,'料金、単位一覧'!$N$12,'料金、単位一覧'!$N$13)*AP499),0)</f>
        <v>0</v>
      </c>
      <c r="AR499" s="229"/>
      <c r="AS499" s="229"/>
      <c r="AT499" s="232"/>
    </row>
    <row r="500" spans="1:46" ht="12.75" customHeight="1" x14ac:dyDescent="0.2">
      <c r="A500" s="247"/>
      <c r="B500" s="248"/>
      <c r="C500" s="248"/>
      <c r="D500" s="248"/>
      <c r="E500" s="252"/>
      <c r="F500" s="222" t="s">
        <v>145</v>
      </c>
      <c r="G500" s="222"/>
      <c r="H500" s="222"/>
      <c r="I500" s="222"/>
      <c r="J500" s="27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8">
        <f t="shared" si="239"/>
        <v>0</v>
      </c>
      <c r="AQ500" s="11">
        <f>IFERROR(TRUNC(CHOOSE(A507,'料金、単位一覧'!$Q$9,'料金、単位一覧'!$Q$10,'料金、単位一覧'!$Q$11,'料金、単位一覧'!$Q$12,'料金、単位一覧'!$Q$13)*AP500),0)</f>
        <v>0</v>
      </c>
      <c r="AR500" s="229"/>
      <c r="AS500" s="229"/>
      <c r="AT500" s="232"/>
    </row>
    <row r="501" spans="1:46" ht="12.75" customHeight="1" x14ac:dyDescent="0.2">
      <c r="A501" s="247"/>
      <c r="B501" s="248"/>
      <c r="C501" s="248"/>
      <c r="D501" s="248"/>
      <c r="E501" s="252"/>
      <c r="F501" s="222" t="s">
        <v>146</v>
      </c>
      <c r="G501" s="222"/>
      <c r="H501" s="222"/>
      <c r="I501" s="222"/>
      <c r="J501" s="27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8">
        <f t="shared" si="239"/>
        <v>0</v>
      </c>
      <c r="AQ501" s="12">
        <f>IFERROR(TRUNC(CHOOSE(A507,'料金、単位一覧'!$T$9,'料金、単位一覧'!$T$10,'料金、単位一覧'!$T$11,'料金、単位一覧'!$T$12,'料金、単位一覧'!$T$13)*AP501),0)</f>
        <v>0</v>
      </c>
      <c r="AR501" s="229"/>
      <c r="AS501" s="229"/>
      <c r="AT501" s="232"/>
    </row>
    <row r="502" spans="1:46" ht="12.75" customHeight="1" x14ac:dyDescent="0.2">
      <c r="A502" s="247"/>
      <c r="B502" s="248"/>
      <c r="C502" s="248"/>
      <c r="D502" s="248"/>
      <c r="E502" s="252"/>
      <c r="F502" s="222" t="s">
        <v>147</v>
      </c>
      <c r="G502" s="222"/>
      <c r="H502" s="222"/>
      <c r="I502" s="222"/>
      <c r="J502" s="27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8">
        <f t="shared" si="239"/>
        <v>0</v>
      </c>
      <c r="AQ502" s="12">
        <f>IFERROR(TRUNC(CHOOSE(A507,'料金、単位一覧'!$W$9,'料金、単位一覧'!$W$10,'料金、単位一覧'!$W$11,'料金、単位一覧'!$W$12,'料金、単位一覧'!$W$13)*AP502),0)</f>
        <v>0</v>
      </c>
      <c r="AR502" s="229"/>
      <c r="AS502" s="229"/>
      <c r="AT502" s="232"/>
    </row>
    <row r="503" spans="1:46" ht="12.75" customHeight="1" x14ac:dyDescent="0.2">
      <c r="A503" s="247"/>
      <c r="B503" s="248"/>
      <c r="C503" s="248"/>
      <c r="D503" s="248"/>
      <c r="E503" s="252"/>
      <c r="F503" s="223" t="str">
        <f>'料金、単位一覧'!$A$16</f>
        <v>延長加算</v>
      </c>
      <c r="G503" s="224"/>
      <c r="H503" s="224"/>
      <c r="I503" s="61" t="str">
        <f>VLOOKUP(F503,'料金、単位一覧'!$A$16:$AD$33,26,0)</f>
        <v>1H</v>
      </c>
      <c r="J503" s="60">
        <f>VLOOKUP(F503,'料金、単位一覧'!$A$16:$N$33,9,0)</f>
        <v>50</v>
      </c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8">
        <f t="shared" si="239"/>
        <v>0</v>
      </c>
      <c r="AQ503" s="12">
        <f t="shared" ref="AQ503" si="241">(COUNTIF($K503:$AO503,"&gt;=5")*($J503*5))+(COUNTIF($K503:$AO503,"=4")*($J503*4))+(COUNTIF($K503:$AO503,"=3")*($J503*3))+(COUNTIF($K503:$AO503,"=2")*($J503*2))+(COUNTIF($K503:$AO503,"=1")*$J503)</f>
        <v>0</v>
      </c>
      <c r="AR503" s="229"/>
      <c r="AS503" s="229"/>
      <c r="AT503" s="232"/>
    </row>
    <row r="504" spans="1:46" ht="12.75" customHeight="1" x14ac:dyDescent="0.2">
      <c r="A504" s="247"/>
      <c r="B504" s="248"/>
      <c r="C504" s="248"/>
      <c r="D504" s="248"/>
      <c r="E504" s="252"/>
      <c r="F504" s="223" t="str">
        <f>'料金、単位一覧'!$A$17</f>
        <v>個別機能訓練加算(Ⅰ)</v>
      </c>
      <c r="G504" s="224"/>
      <c r="H504" s="224"/>
      <c r="I504" s="61">
        <f>VLOOKUP(F504,'料金、単位一覧'!$A$16:$AD$33,26,0)</f>
        <v>0</v>
      </c>
      <c r="J504" s="60">
        <f>VLOOKUP(F504,'料金、単位一覧'!$A$16:$N$33,9,0)</f>
        <v>27</v>
      </c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8">
        <f t="shared" si="239"/>
        <v>0</v>
      </c>
      <c r="AQ504" s="12">
        <f t="shared" ref="AQ504:AQ505" si="242">AP504*J504</f>
        <v>0</v>
      </c>
      <c r="AR504" s="229"/>
      <c r="AS504" s="229"/>
      <c r="AT504" s="232"/>
    </row>
    <row r="505" spans="1:46" ht="12.75" customHeight="1" x14ac:dyDescent="0.2">
      <c r="A505" s="249"/>
      <c r="B505" s="250"/>
      <c r="C505" s="250"/>
      <c r="D505" s="250"/>
      <c r="E505" s="253"/>
      <c r="F505" s="223" t="str">
        <f>'料金、単位一覧'!$A$18</f>
        <v>個別機能訓練加算(Ⅱ)</v>
      </c>
      <c r="G505" s="224"/>
      <c r="H505" s="224"/>
      <c r="I505" s="61">
        <f>VLOOKUP(F505,'料金、単位一覧'!$A$16:$AD$33,26,0)</f>
        <v>0</v>
      </c>
      <c r="J505" s="60">
        <f>VLOOKUP(F505,'料金、単位一覧'!$A$16:$N$33,9,0)</f>
        <v>20</v>
      </c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8">
        <f t="shared" si="239"/>
        <v>0</v>
      </c>
      <c r="AQ505" s="12">
        <f t="shared" si="242"/>
        <v>0</v>
      </c>
      <c r="AR505" s="229"/>
      <c r="AS505" s="229"/>
      <c r="AT505" s="232"/>
    </row>
    <row r="506" spans="1:46" ht="12.75" customHeight="1" x14ac:dyDescent="0.2">
      <c r="A506" s="256" t="s">
        <v>140</v>
      </c>
      <c r="B506" s="257"/>
      <c r="C506" s="257"/>
      <c r="D506" s="257"/>
      <c r="E506" s="257"/>
      <c r="F506" s="223" t="str">
        <f>'料金、単位一覧'!$A$19</f>
        <v>入浴加算（Ⅰ）</v>
      </c>
      <c r="G506" s="224"/>
      <c r="H506" s="224"/>
      <c r="I506" s="61" t="str">
        <f>VLOOKUP(F506,'料金、単位一覧'!$A$16:$AD$33,26,0)</f>
        <v>月1回</v>
      </c>
      <c r="J506" s="60">
        <f>VLOOKUP(F506,'料金、単位一覧'!$A$16:$N$33,9,0)</f>
        <v>40</v>
      </c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8">
        <f t="shared" si="239"/>
        <v>0</v>
      </c>
      <c r="AQ506" s="12">
        <f t="shared" ref="AQ506" si="243">IF(AP506&gt;1,1,AP506)*J506</f>
        <v>0</v>
      </c>
      <c r="AR506" s="229"/>
      <c r="AS506" s="229"/>
      <c r="AT506" s="232"/>
    </row>
    <row r="507" spans="1:46" ht="12.75" customHeight="1" x14ac:dyDescent="0.2">
      <c r="A507" s="258">
        <v>2</v>
      </c>
      <c r="B507" s="259"/>
      <c r="C507" s="259"/>
      <c r="D507" s="259"/>
      <c r="E507" s="259"/>
      <c r="F507" s="223" t="str">
        <f>'料金、単位一覧'!$A$20</f>
        <v>入浴加算（Ⅱ）</v>
      </c>
      <c r="G507" s="224"/>
      <c r="H507" s="224"/>
      <c r="I507" s="61">
        <f>VLOOKUP(F507,'料金、単位一覧'!$A$16:$AD$33,26,0)</f>
        <v>0</v>
      </c>
      <c r="J507" s="60">
        <f>VLOOKUP(F507,'料金、単位一覧'!$A$16:$N$33,9,0)</f>
        <v>55</v>
      </c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8">
        <f t="shared" si="239"/>
        <v>0</v>
      </c>
      <c r="AQ507" s="12">
        <f t="shared" ref="AQ507:AQ511" si="244">AP507*J507</f>
        <v>0</v>
      </c>
      <c r="AR507" s="229"/>
      <c r="AS507" s="229"/>
      <c r="AT507" s="232"/>
    </row>
    <row r="508" spans="1:46" ht="12.75" customHeight="1" x14ac:dyDescent="0.2">
      <c r="A508" s="258"/>
      <c r="B508" s="259"/>
      <c r="C508" s="259"/>
      <c r="D508" s="259"/>
      <c r="E508" s="259"/>
      <c r="F508" s="223" t="str">
        <f>'料金、単位一覧'!$A$21</f>
        <v>若年性認知利用者受入加算</v>
      </c>
      <c r="G508" s="224"/>
      <c r="H508" s="224"/>
      <c r="I508" s="61">
        <f>VLOOKUP(F508,'料金、単位一覧'!$A$16:$AD$33,26,0)</f>
        <v>0</v>
      </c>
      <c r="J508" s="60">
        <f>VLOOKUP(F508,'料金、単位一覧'!$A$16:$N$33,9,0)</f>
        <v>60</v>
      </c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8">
        <f t="shared" si="239"/>
        <v>0</v>
      </c>
      <c r="AQ508" s="12">
        <f t="shared" si="244"/>
        <v>0</v>
      </c>
      <c r="AR508" s="229"/>
      <c r="AS508" s="229"/>
      <c r="AT508" s="232"/>
    </row>
    <row r="509" spans="1:46" ht="12.75" customHeight="1" x14ac:dyDescent="0.2">
      <c r="A509" s="290" t="s">
        <v>9</v>
      </c>
      <c r="B509" s="291"/>
      <c r="C509" s="291"/>
      <c r="D509" s="291"/>
      <c r="E509" s="291"/>
      <c r="F509" s="223" t="str">
        <f>'料金、単位一覧'!$A$22</f>
        <v>生活機能向上連携加算(Ⅰ)</v>
      </c>
      <c r="G509" s="224"/>
      <c r="H509" s="224"/>
      <c r="I509" s="61">
        <f>VLOOKUP(F509,'料金、単位一覧'!$A$16:$AD$33,26,0)</f>
        <v>0</v>
      </c>
      <c r="J509" s="60">
        <f>VLOOKUP(F509,'料金、単位一覧'!$A$16:$N$33,9,0)</f>
        <v>100</v>
      </c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8">
        <f t="shared" si="239"/>
        <v>0</v>
      </c>
      <c r="AQ509" s="12">
        <f t="shared" si="244"/>
        <v>0</v>
      </c>
      <c r="AR509" s="229"/>
      <c r="AS509" s="229"/>
      <c r="AT509" s="232"/>
    </row>
    <row r="510" spans="1:46" ht="12.75" customHeight="1" x14ac:dyDescent="0.2">
      <c r="A510" s="288">
        <f t="shared" ref="A510" si="245">IF(A522="NG","↑介護度を選択",VLOOKUP("選択",A520:E521,2,0))</f>
        <v>10531</v>
      </c>
      <c r="B510" s="289"/>
      <c r="C510" s="289"/>
      <c r="D510" s="289"/>
      <c r="E510" s="289"/>
      <c r="F510" s="223" t="str">
        <f>'料金、単位一覧'!$A$23</f>
        <v>生活機能向上連携加算(Ⅱ)</v>
      </c>
      <c r="G510" s="224"/>
      <c r="H510" s="224"/>
      <c r="I510" s="61">
        <f>VLOOKUP(F510,'料金、単位一覧'!$A$16:$AD$33,26,0)</f>
        <v>0</v>
      </c>
      <c r="J510" s="60">
        <f>VLOOKUP(F510,'料金、単位一覧'!$A$16:$N$33,9,0)</f>
        <v>200</v>
      </c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8">
        <f t="shared" si="239"/>
        <v>0</v>
      </c>
      <c r="AQ510" s="12">
        <f t="shared" si="244"/>
        <v>0</v>
      </c>
      <c r="AR510" s="229"/>
      <c r="AS510" s="229"/>
      <c r="AT510" s="232"/>
    </row>
    <row r="511" spans="1:46" ht="12.75" customHeight="1" x14ac:dyDescent="0.2">
      <c r="A511" s="288"/>
      <c r="B511" s="289"/>
      <c r="C511" s="289"/>
      <c r="D511" s="289"/>
      <c r="E511" s="289"/>
      <c r="F511" s="223" t="str">
        <f>'料金、単位一覧'!$A$24</f>
        <v>ADL維持等加算(Ⅰ)</v>
      </c>
      <c r="G511" s="224"/>
      <c r="H511" s="224"/>
      <c r="I511" s="61">
        <f>VLOOKUP(F511,'料金、単位一覧'!$A$16:$AD$33,26,0)</f>
        <v>0</v>
      </c>
      <c r="J511" s="60">
        <f>VLOOKUP(F511,'料金、単位一覧'!$A$16:$N$33,9,0)</f>
        <v>30</v>
      </c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8">
        <f t="shared" si="239"/>
        <v>0</v>
      </c>
      <c r="AQ511" s="12">
        <f t="shared" si="244"/>
        <v>0</v>
      </c>
      <c r="AR511" s="229"/>
      <c r="AS511" s="229"/>
      <c r="AT511" s="232"/>
    </row>
    <row r="512" spans="1:46" ht="12.75" customHeight="1" x14ac:dyDescent="0.2">
      <c r="A512" s="256" t="s">
        <v>10</v>
      </c>
      <c r="B512" s="257"/>
      <c r="C512" s="257"/>
      <c r="D512" s="257"/>
      <c r="E512" s="257"/>
      <c r="F512" s="223" t="str">
        <f>'料金、単位一覧'!$A$25</f>
        <v>ADL維持等加算(Ⅱ)</v>
      </c>
      <c r="G512" s="224"/>
      <c r="H512" s="224"/>
      <c r="I512" s="61" t="str">
        <f>VLOOKUP(F512,'料金、単位一覧'!$A$16:$AD$33,26,0)</f>
        <v>月1回</v>
      </c>
      <c r="J512" s="60">
        <f>VLOOKUP(F512,'料金、単位一覧'!$A$16:$N$33,9,0)</f>
        <v>60</v>
      </c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8">
        <f t="shared" si="239"/>
        <v>0</v>
      </c>
      <c r="AQ512" s="12">
        <f t="shared" ref="AQ512:AQ516" si="246">IF(AP512&gt;1,1,AP512)*J512</f>
        <v>0</v>
      </c>
      <c r="AR512" s="229"/>
      <c r="AS512" s="229"/>
      <c r="AT512" s="232"/>
    </row>
    <row r="513" spans="1:46" ht="12.75" customHeight="1" x14ac:dyDescent="0.2">
      <c r="A513" s="292">
        <v>0.9</v>
      </c>
      <c r="B513" s="293"/>
      <c r="C513" s="293"/>
      <c r="D513" s="293"/>
      <c r="E513" s="294"/>
      <c r="F513" s="223" t="str">
        <f>'料金、単位一覧'!$A$26</f>
        <v>栄養アセスメント加算</v>
      </c>
      <c r="G513" s="224"/>
      <c r="H513" s="224"/>
      <c r="I513" s="61" t="str">
        <f>VLOOKUP(F513,'料金、単位一覧'!$A$16:$AD$33,26,0)</f>
        <v>月1回</v>
      </c>
      <c r="J513" s="60">
        <f>VLOOKUP(F513,'料金、単位一覧'!$A$16:$N$33,9,0)</f>
        <v>50</v>
      </c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8">
        <f t="shared" si="239"/>
        <v>0</v>
      </c>
      <c r="AQ513" s="12">
        <f t="shared" si="246"/>
        <v>0</v>
      </c>
      <c r="AR513" s="229"/>
      <c r="AS513" s="229"/>
      <c r="AT513" s="232"/>
    </row>
    <row r="514" spans="1:46" ht="12.75" customHeight="1" x14ac:dyDescent="0.2">
      <c r="A514" s="295"/>
      <c r="B514" s="296"/>
      <c r="C514" s="296"/>
      <c r="D514" s="296"/>
      <c r="E514" s="297"/>
      <c r="F514" s="223" t="str">
        <f>'料金、単位一覧'!$A$27</f>
        <v>栄養改善加算</v>
      </c>
      <c r="G514" s="224"/>
      <c r="H514" s="224"/>
      <c r="I514" s="61" t="str">
        <f>VLOOKUP(F514,'料金、単位一覧'!$A$16:$AD$33,26,0)</f>
        <v>月1回</v>
      </c>
      <c r="J514" s="60">
        <f>VLOOKUP(F514,'料金、単位一覧'!$A$16:$N$33,9,0)</f>
        <v>200</v>
      </c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8">
        <f t="shared" si="239"/>
        <v>0</v>
      </c>
      <c r="AQ514" s="12">
        <f t="shared" si="246"/>
        <v>0</v>
      </c>
      <c r="AR514" s="229"/>
      <c r="AS514" s="229"/>
      <c r="AT514" s="232"/>
    </row>
    <row r="515" spans="1:46" ht="12.75" customHeight="1" x14ac:dyDescent="0.2">
      <c r="A515" s="256" t="s">
        <v>11</v>
      </c>
      <c r="B515" s="257"/>
      <c r="C515" s="257"/>
      <c r="D515" s="257"/>
      <c r="E515" s="260"/>
      <c r="F515" s="223" t="str">
        <f>'料金、単位一覧'!$A$28</f>
        <v>口腔・栄養スクリーニング加算(Ⅰ)</v>
      </c>
      <c r="G515" s="224"/>
      <c r="H515" s="224"/>
      <c r="I515" s="61" t="str">
        <f>VLOOKUP(F515,'料金、単位一覧'!$A$16:$AD$33,26,0)</f>
        <v>月1回</v>
      </c>
      <c r="J515" s="60">
        <f>VLOOKUP(F515,'料金、単位一覧'!$A$16:$N$33,9,0)</f>
        <v>20</v>
      </c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8">
        <f t="shared" si="239"/>
        <v>0</v>
      </c>
      <c r="AQ515" s="12">
        <f t="shared" si="246"/>
        <v>0</v>
      </c>
      <c r="AR515" s="229"/>
      <c r="AS515" s="229"/>
      <c r="AT515" s="232"/>
    </row>
    <row r="516" spans="1:46" ht="12.75" customHeight="1" x14ac:dyDescent="0.2">
      <c r="A516" s="261"/>
      <c r="B516" s="262"/>
      <c r="C516" s="262"/>
      <c r="D516" s="262"/>
      <c r="E516" s="263"/>
      <c r="F516" s="223" t="str">
        <f>'料金、単位一覧'!$A$29</f>
        <v>口腔・栄養スクリーニング加算(Ⅱ)</v>
      </c>
      <c r="G516" s="224"/>
      <c r="H516" s="224"/>
      <c r="I516" s="61" t="str">
        <f>VLOOKUP(F516,'料金、単位一覧'!$A$16:$AD$33,26,0)</f>
        <v>月1回</v>
      </c>
      <c r="J516" s="60">
        <f>VLOOKUP(F516,'料金、単位一覧'!$A$16:$N$33,9,0)</f>
        <v>5</v>
      </c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8">
        <f t="shared" si="239"/>
        <v>0</v>
      </c>
      <c r="AQ516" s="12">
        <f t="shared" si="246"/>
        <v>0</v>
      </c>
      <c r="AR516" s="229"/>
      <c r="AS516" s="229"/>
      <c r="AT516" s="232"/>
    </row>
    <row r="517" spans="1:46" ht="12.75" customHeight="1" x14ac:dyDescent="0.2">
      <c r="A517" s="264"/>
      <c r="B517" s="265"/>
      <c r="C517" s="265"/>
      <c r="D517" s="265"/>
      <c r="E517" s="266"/>
      <c r="F517" s="223" t="str">
        <f>'料金、単位一覧'!$A$30</f>
        <v>口腔機能向上加算(Ⅰ)</v>
      </c>
      <c r="G517" s="224"/>
      <c r="H517" s="224"/>
      <c r="I517" s="61" t="str">
        <f>VLOOKUP(F517,'料金、単位一覧'!$A$16:$AD$33,26,0)</f>
        <v>月2回</v>
      </c>
      <c r="J517" s="60">
        <f>VLOOKUP(F517,'料金、単位一覧'!$A$16:$N$33,9,0)</f>
        <v>150</v>
      </c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8">
        <f t="shared" si="239"/>
        <v>0</v>
      </c>
      <c r="AQ517" s="12">
        <f t="shared" ref="AQ517" si="247">IF(AP517&gt;2,2,AP517)*J517</f>
        <v>0</v>
      </c>
      <c r="AR517" s="229"/>
      <c r="AS517" s="229"/>
      <c r="AT517" s="232"/>
    </row>
    <row r="518" spans="1:46" ht="12.75" customHeight="1" x14ac:dyDescent="0.2">
      <c r="A518" s="309"/>
      <c r="B518" s="262"/>
      <c r="C518" s="262"/>
      <c r="D518" s="262"/>
      <c r="E518" s="263"/>
      <c r="F518" s="223" t="str">
        <f>'料金、単位一覧'!$A$31</f>
        <v>口腔機能向上加算(Ⅱ)</v>
      </c>
      <c r="G518" s="224"/>
      <c r="H518" s="224"/>
      <c r="I518" s="61" t="str">
        <f>VLOOKUP(F518,'料金、単位一覧'!$A$16:$AD$33,26,0)</f>
        <v>月1回</v>
      </c>
      <c r="J518" s="60">
        <f>VLOOKUP(F518,'料金、単位一覧'!$A$16:$N$33,9,0)</f>
        <v>160</v>
      </c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8">
        <f t="shared" si="239"/>
        <v>0</v>
      </c>
      <c r="AQ518" s="12">
        <f t="shared" ref="AQ518:AQ519" si="248">IF(AP518&gt;1,1,AP518)*J518</f>
        <v>0</v>
      </c>
      <c r="AR518" s="229"/>
      <c r="AS518" s="229"/>
      <c r="AT518" s="232"/>
    </row>
    <row r="519" spans="1:46" ht="12.75" customHeight="1" x14ac:dyDescent="0.2">
      <c r="A519" s="310"/>
      <c r="B519" s="265"/>
      <c r="C519" s="265"/>
      <c r="D519" s="265"/>
      <c r="E519" s="266"/>
      <c r="F519" s="223" t="str">
        <f>'料金、単位一覧'!$A$32</f>
        <v>科学的介護推進体制加算</v>
      </c>
      <c r="G519" s="224"/>
      <c r="H519" s="224"/>
      <c r="I519" s="61" t="str">
        <f>VLOOKUP(F519,'料金、単位一覧'!$A$16:$AD$33,26,0)</f>
        <v>月1回</v>
      </c>
      <c r="J519" s="60">
        <f>VLOOKUP(F519,'料金、単位一覧'!$A$16:$N$33,9,0)</f>
        <v>40</v>
      </c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8">
        <f t="shared" si="239"/>
        <v>0</v>
      </c>
      <c r="AQ519" s="12">
        <f t="shared" si="248"/>
        <v>0</v>
      </c>
      <c r="AR519" s="229"/>
      <c r="AS519" s="229"/>
      <c r="AT519" s="232"/>
    </row>
    <row r="520" spans="1:46" ht="12.75" customHeight="1" x14ac:dyDescent="0.2">
      <c r="A520" s="62" t="str">
        <f t="shared" ref="A520:A521" si="249">IF(B520&gt;0,"選択","－")</f>
        <v>－</v>
      </c>
      <c r="B520" s="167">
        <f>IFERROR(CHOOSE(A504,'料金、単位一覧'!$I$85,'料金、単位一覧'!$I$86),0)</f>
        <v>0</v>
      </c>
      <c r="C520" s="167"/>
      <c r="D520" s="167"/>
      <c r="E520" s="167"/>
      <c r="F520" s="267" t="str">
        <f>'料金、単位一覧'!$A$33</f>
        <v>認知症通所介護感染症災害3％加算</v>
      </c>
      <c r="G520" s="268"/>
      <c r="H520" s="268"/>
      <c r="I520" s="269"/>
      <c r="J520" s="60">
        <f>VLOOKUP(F520,'料金、単位一覧'!$A$16:$N$33,9,0)</f>
        <v>0.03</v>
      </c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8">
        <f t="shared" si="239"/>
        <v>0</v>
      </c>
      <c r="AQ520" s="12">
        <f t="shared" ref="AQ520" si="250">IF(AP520&gt;2,2,AP520)*J520</f>
        <v>0</v>
      </c>
      <c r="AR520" s="229"/>
      <c r="AS520" s="229"/>
      <c r="AT520" s="232"/>
    </row>
    <row r="521" spans="1:46" ht="12.75" customHeight="1" x14ac:dyDescent="0.2">
      <c r="A521" s="62" t="str">
        <f t="shared" si="249"/>
        <v>選択</v>
      </c>
      <c r="B521" s="167">
        <f>IFERROR(CHOOSE(A507,'料金、単位一覧'!$I$85,'料金、単位一覧'!$I$86),0)</f>
        <v>10531</v>
      </c>
      <c r="C521" s="167"/>
      <c r="D521" s="167"/>
      <c r="E521" s="167"/>
      <c r="F521" s="225" t="str">
        <f>'料金、単位一覧'!$A$36</f>
        <v>サービス提供体制強化加算(Ⅰ)</v>
      </c>
      <c r="G521" s="226"/>
      <c r="H521" s="226"/>
      <c r="I521" s="227"/>
      <c r="J521" s="60">
        <f>VLOOKUP(F521,'料金、単位一覧'!$A$36:$N$38,9,0)</f>
        <v>22</v>
      </c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8">
        <f t="shared" si="239"/>
        <v>0</v>
      </c>
      <c r="AQ521" s="12">
        <f t="shared" ref="AQ521:AQ524" si="251">AP521*J521</f>
        <v>0</v>
      </c>
      <c r="AR521" s="229"/>
      <c r="AS521" s="229"/>
      <c r="AT521" s="232"/>
    </row>
    <row r="522" spans="1:46" ht="12.75" customHeight="1" x14ac:dyDescent="0.2">
      <c r="A522" s="255" t="str">
        <f t="shared" ref="A522" si="252">IF(A520=A521,"NG","OK")</f>
        <v>OK</v>
      </c>
      <c r="B522" s="167"/>
      <c r="C522" s="167"/>
      <c r="D522" s="167"/>
      <c r="E522" s="167"/>
      <c r="F522" s="225" t="str">
        <f>'料金、単位一覧'!$A$37</f>
        <v>サービス提供体制強化加算(Ⅱ)</v>
      </c>
      <c r="G522" s="226"/>
      <c r="H522" s="226"/>
      <c r="I522" s="227"/>
      <c r="J522" s="60">
        <f>VLOOKUP(F522,'料金、単位一覧'!$A$36:$N$38,9,0)</f>
        <v>18</v>
      </c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8">
        <f t="shared" si="239"/>
        <v>0</v>
      </c>
      <c r="AQ522" s="12">
        <f t="shared" si="251"/>
        <v>0</v>
      </c>
      <c r="AR522" s="229"/>
      <c r="AS522" s="229"/>
      <c r="AT522" s="232"/>
    </row>
    <row r="523" spans="1:46" ht="12.75" customHeight="1" x14ac:dyDescent="0.2">
      <c r="A523" s="80"/>
      <c r="B523" s="80"/>
      <c r="C523" s="80"/>
      <c r="D523" s="80"/>
      <c r="E523" s="80"/>
      <c r="F523" s="225" t="str">
        <f>'料金、単位一覧'!$A$38</f>
        <v>サービス提供体制強化加算(Ⅲ)</v>
      </c>
      <c r="G523" s="226"/>
      <c r="H523" s="226"/>
      <c r="I523" s="227"/>
      <c r="J523" s="60">
        <f>VLOOKUP(F523,'料金、単位一覧'!$A$36:$N$38,9,0)</f>
        <v>6</v>
      </c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8">
        <f t="shared" si="239"/>
        <v>0</v>
      </c>
      <c r="AQ523" s="12">
        <f t="shared" si="251"/>
        <v>0</v>
      </c>
      <c r="AR523" s="229"/>
      <c r="AS523" s="229"/>
      <c r="AT523" s="232"/>
    </row>
    <row r="524" spans="1:46" ht="12.75" customHeight="1" x14ac:dyDescent="0.2">
      <c r="A524" s="80"/>
      <c r="B524" s="80"/>
      <c r="C524" s="80"/>
      <c r="D524" s="80"/>
      <c r="E524" s="80"/>
      <c r="F524" s="225" t="s">
        <v>113</v>
      </c>
      <c r="G524" s="226"/>
      <c r="H524" s="226"/>
      <c r="I524" s="227"/>
      <c r="J524" s="63">
        <f>'料金、単位一覧'!$I$41</f>
        <v>-47</v>
      </c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8">
        <f t="shared" si="239"/>
        <v>0</v>
      </c>
      <c r="AQ524" s="12">
        <f t="shared" si="251"/>
        <v>0</v>
      </c>
      <c r="AR524" s="230"/>
      <c r="AS524" s="230"/>
      <c r="AT524" s="233"/>
    </row>
    <row r="525" spans="1:46" ht="12.75" customHeight="1" x14ac:dyDescent="0.2">
      <c r="A525" s="84"/>
      <c r="B525" s="298" t="s">
        <v>114</v>
      </c>
      <c r="C525" s="298"/>
      <c r="D525" s="298"/>
      <c r="E525" s="298"/>
      <c r="F525" s="211" t="str">
        <f>'料金、単位一覧'!$A$67</f>
        <v>昼食代</v>
      </c>
      <c r="G525" s="212"/>
      <c r="H525" s="212"/>
      <c r="I525" s="212"/>
      <c r="J525" s="64">
        <f>VLOOKUP(F525,'料金、単位一覧'!$A$67:$N$81,9,0)</f>
        <v>550</v>
      </c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  <c r="AJ525" s="88"/>
      <c r="AK525" s="88"/>
      <c r="AL525" s="88"/>
      <c r="AM525" s="88"/>
      <c r="AN525" s="88"/>
      <c r="AO525" s="88"/>
      <c r="AP525" s="8">
        <f t="shared" si="239"/>
        <v>0</v>
      </c>
      <c r="AQ525" s="65" t="s">
        <v>116</v>
      </c>
      <c r="AR525" s="66">
        <f t="shared" ref="AR525" si="253">AP525*J525</f>
        <v>0</v>
      </c>
      <c r="AS525" s="67"/>
      <c r="AT525" s="68">
        <f t="shared" ref="AT525:AT542" si="254">AR525</f>
        <v>0</v>
      </c>
    </row>
    <row r="526" spans="1:46" ht="12.75" customHeight="1" x14ac:dyDescent="0.2">
      <c r="A526" s="84"/>
      <c r="B526" s="298"/>
      <c r="C526" s="298"/>
      <c r="D526" s="298"/>
      <c r="E526" s="298"/>
      <c r="F526" s="211" t="str">
        <f>'料金、単位一覧'!$A$68</f>
        <v>おやつ代</v>
      </c>
      <c r="G526" s="212"/>
      <c r="H526" s="212"/>
      <c r="I526" s="212"/>
      <c r="J526" s="64">
        <f>VLOOKUP(F526,'料金、単位一覧'!$A$67:$N$81,9,0)</f>
        <v>100</v>
      </c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10">
        <f t="shared" si="239"/>
        <v>0</v>
      </c>
      <c r="AQ526" s="65" t="s">
        <v>116</v>
      </c>
      <c r="AR526" s="66">
        <f t="shared" ref="AR526" si="255">IFERROR(AP526*J526,"")</f>
        <v>0</v>
      </c>
      <c r="AS526" s="13"/>
      <c r="AT526" s="69">
        <f t="shared" si="254"/>
        <v>0</v>
      </c>
    </row>
    <row r="527" spans="1:46" ht="12.75" customHeight="1" x14ac:dyDescent="0.2">
      <c r="A527" s="84"/>
      <c r="B527" s="298"/>
      <c r="C527" s="298"/>
      <c r="D527" s="298"/>
      <c r="E527" s="298"/>
      <c r="F527" s="211" t="str">
        <f>'料金、単位一覧'!$A$69</f>
        <v>パット代</v>
      </c>
      <c r="G527" s="212"/>
      <c r="H527" s="212"/>
      <c r="I527" s="212"/>
      <c r="J527" s="64">
        <f>VLOOKUP(F527,'料金、単位一覧'!$A$67:$N$81,9,0)</f>
        <v>50</v>
      </c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10">
        <f t="shared" si="239"/>
        <v>0</v>
      </c>
      <c r="AQ527" s="65" t="s">
        <v>116</v>
      </c>
      <c r="AR527" s="66">
        <f t="shared" ref="AR527:AR539" si="256">AP527*J527</f>
        <v>0</v>
      </c>
      <c r="AS527" s="13"/>
      <c r="AT527" s="69">
        <f t="shared" si="254"/>
        <v>0</v>
      </c>
    </row>
    <row r="528" spans="1:46" ht="12.75" customHeight="1" x14ac:dyDescent="0.2">
      <c r="A528" s="84"/>
      <c r="B528" s="298"/>
      <c r="C528" s="298"/>
      <c r="D528" s="298"/>
      <c r="E528" s="298"/>
      <c r="F528" s="211" t="str">
        <f>'料金、単位一覧'!$A$70</f>
        <v>リハビリパンツ代</v>
      </c>
      <c r="G528" s="212"/>
      <c r="H528" s="212"/>
      <c r="I528" s="212"/>
      <c r="J528" s="64">
        <f>VLOOKUP(F528,'料金、単位一覧'!$A$67:$N$81,9,0)</f>
        <v>100</v>
      </c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10">
        <f t="shared" si="239"/>
        <v>0</v>
      </c>
      <c r="AQ528" s="65" t="s">
        <v>116</v>
      </c>
      <c r="AR528" s="66">
        <f t="shared" si="256"/>
        <v>0</v>
      </c>
      <c r="AS528" s="13"/>
      <c r="AT528" s="69">
        <f t="shared" si="254"/>
        <v>0</v>
      </c>
    </row>
    <row r="529" spans="1:47" ht="12.75" customHeight="1" x14ac:dyDescent="0.2">
      <c r="A529" s="84"/>
      <c r="B529" s="298"/>
      <c r="C529" s="298"/>
      <c r="D529" s="298"/>
      <c r="E529" s="298"/>
      <c r="F529" s="211" t="str">
        <f>'料金、単位一覧'!$A$71</f>
        <v>おむつ代</v>
      </c>
      <c r="G529" s="212"/>
      <c r="H529" s="212"/>
      <c r="I529" s="212"/>
      <c r="J529" s="64">
        <f>VLOOKUP(F529,'料金、単位一覧'!$A$67:$N$81,9,0)</f>
        <v>150</v>
      </c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10">
        <f t="shared" si="239"/>
        <v>0</v>
      </c>
      <c r="AQ529" s="65" t="s">
        <v>116</v>
      </c>
      <c r="AR529" s="66">
        <f t="shared" si="256"/>
        <v>0</v>
      </c>
      <c r="AS529" s="13"/>
      <c r="AT529" s="69">
        <f t="shared" si="254"/>
        <v>0</v>
      </c>
    </row>
    <row r="530" spans="1:47" ht="12.75" customHeight="1" x14ac:dyDescent="0.2">
      <c r="A530" s="84"/>
      <c r="B530" s="298"/>
      <c r="C530" s="298"/>
      <c r="D530" s="298"/>
      <c r="E530" s="298"/>
      <c r="F530" s="211" t="str">
        <f>'料金、単位一覧'!$A$72</f>
        <v>お泊りサービス</v>
      </c>
      <c r="G530" s="212"/>
      <c r="H530" s="212"/>
      <c r="I530" s="212"/>
      <c r="J530" s="64">
        <f>VLOOKUP(F530,'料金、単位一覧'!$A$67:$N$81,9,0)</f>
        <v>2000</v>
      </c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10">
        <f t="shared" si="239"/>
        <v>0</v>
      </c>
      <c r="AQ530" s="65" t="s">
        <v>116</v>
      </c>
      <c r="AR530" s="66">
        <f t="shared" si="256"/>
        <v>0</v>
      </c>
      <c r="AS530" s="13"/>
      <c r="AT530" s="69">
        <f t="shared" si="254"/>
        <v>0</v>
      </c>
    </row>
    <row r="531" spans="1:47" ht="12.75" customHeight="1" x14ac:dyDescent="0.2">
      <c r="A531" s="84"/>
      <c r="B531" s="298"/>
      <c r="C531" s="298"/>
      <c r="D531" s="298"/>
      <c r="E531" s="298"/>
      <c r="F531" s="211" t="str">
        <f>'料金、単位一覧'!$A$73</f>
        <v>シーツ交換代</v>
      </c>
      <c r="G531" s="212"/>
      <c r="H531" s="212"/>
      <c r="I531" s="212"/>
      <c r="J531" s="64">
        <f>VLOOKUP(F531,'料金、単位一覧'!$A$67:$N$81,9,0)</f>
        <v>220</v>
      </c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10">
        <f t="shared" si="239"/>
        <v>0</v>
      </c>
      <c r="AQ531" s="65" t="s">
        <v>116</v>
      </c>
      <c r="AR531" s="66">
        <f t="shared" si="256"/>
        <v>0</v>
      </c>
      <c r="AS531" s="13"/>
      <c r="AT531" s="69">
        <f t="shared" si="254"/>
        <v>0</v>
      </c>
    </row>
    <row r="532" spans="1:47" ht="12.75" customHeight="1" x14ac:dyDescent="0.2">
      <c r="A532" s="84"/>
      <c r="B532" s="298"/>
      <c r="C532" s="298"/>
      <c r="D532" s="298"/>
      <c r="E532" s="298"/>
      <c r="F532" s="211" t="str">
        <f>'料金、単位一覧'!$A$74</f>
        <v>夕食代</v>
      </c>
      <c r="G532" s="212"/>
      <c r="H532" s="212"/>
      <c r="I532" s="212"/>
      <c r="J532" s="64">
        <f>VLOOKUP(F532,'料金、単位一覧'!$A$67:$N$81,9,0)</f>
        <v>650</v>
      </c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10">
        <f t="shared" si="239"/>
        <v>0</v>
      </c>
      <c r="AQ532" s="65" t="s">
        <v>116</v>
      </c>
      <c r="AR532" s="66">
        <f t="shared" si="256"/>
        <v>0</v>
      </c>
      <c r="AS532" s="13"/>
      <c r="AT532" s="69">
        <f t="shared" si="254"/>
        <v>0</v>
      </c>
    </row>
    <row r="533" spans="1:47" ht="12.75" customHeight="1" x14ac:dyDescent="0.2">
      <c r="A533" s="84"/>
      <c r="B533" s="298"/>
      <c r="C533" s="298"/>
      <c r="D533" s="298"/>
      <c r="E533" s="298"/>
      <c r="F533" s="211" t="str">
        <f>'料金、単位一覧'!$A$75</f>
        <v>朝食代</v>
      </c>
      <c r="G533" s="212"/>
      <c r="H533" s="212"/>
      <c r="I533" s="212"/>
      <c r="J533" s="64">
        <f>VLOOKUP(F533,'料金、単位一覧'!$A$67:$N$81,9,0)</f>
        <v>330</v>
      </c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10">
        <f t="shared" si="239"/>
        <v>0</v>
      </c>
      <c r="AQ533" s="65" t="s">
        <v>116</v>
      </c>
      <c r="AR533" s="66">
        <f t="shared" si="256"/>
        <v>0</v>
      </c>
      <c r="AS533" s="13"/>
      <c r="AT533" s="69">
        <f t="shared" si="254"/>
        <v>0</v>
      </c>
    </row>
    <row r="534" spans="1:47" ht="12.75" customHeight="1" x14ac:dyDescent="0.2">
      <c r="A534" s="84"/>
      <c r="B534" s="298"/>
      <c r="C534" s="298"/>
      <c r="D534" s="298"/>
      <c r="E534" s="298"/>
      <c r="F534" s="211" t="str">
        <f>'料金、単位一覧'!$A$76</f>
        <v>時間外利用料</v>
      </c>
      <c r="G534" s="212"/>
      <c r="H534" s="212"/>
      <c r="I534" s="212"/>
      <c r="J534" s="64">
        <f>VLOOKUP(F534,'料金、単位一覧'!$A$67:$N$81,9,0)</f>
        <v>300</v>
      </c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10">
        <f t="shared" si="239"/>
        <v>0</v>
      </c>
      <c r="AQ534" s="65" t="s">
        <v>116</v>
      </c>
      <c r="AR534" s="66">
        <f t="shared" si="256"/>
        <v>0</v>
      </c>
      <c r="AS534" s="13"/>
      <c r="AT534" s="69">
        <f t="shared" si="254"/>
        <v>0</v>
      </c>
    </row>
    <row r="535" spans="1:47" ht="12.75" customHeight="1" x14ac:dyDescent="0.2">
      <c r="A535" s="84"/>
      <c r="B535" s="298"/>
      <c r="C535" s="298"/>
      <c r="D535" s="298"/>
      <c r="E535" s="298"/>
      <c r="F535" s="211" t="str">
        <f>'料金、単位一覧'!$A$77</f>
        <v>洗濯代</v>
      </c>
      <c r="G535" s="212"/>
      <c r="H535" s="212"/>
      <c r="I535" s="212"/>
      <c r="J535" s="64">
        <f>VLOOKUP(F535,'料金、単位一覧'!$A$67:$N$81,9,0)</f>
        <v>150</v>
      </c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10">
        <f t="shared" si="239"/>
        <v>0</v>
      </c>
      <c r="AQ535" s="65" t="s">
        <v>116</v>
      </c>
      <c r="AR535" s="66">
        <f t="shared" si="256"/>
        <v>0</v>
      </c>
      <c r="AS535" s="13"/>
      <c r="AT535" s="69">
        <f t="shared" si="254"/>
        <v>0</v>
      </c>
    </row>
    <row r="536" spans="1:47" ht="12.75" customHeight="1" x14ac:dyDescent="0.2">
      <c r="A536" s="84"/>
      <c r="B536" s="298"/>
      <c r="C536" s="298"/>
      <c r="D536" s="298"/>
      <c r="E536" s="298"/>
      <c r="F536" s="211" t="str">
        <f>'料金、単位一覧'!$A$78</f>
        <v>通院サポート（最初の３時間）</v>
      </c>
      <c r="G536" s="212"/>
      <c r="H536" s="212"/>
      <c r="I536" s="212"/>
      <c r="J536" s="64">
        <f>VLOOKUP(F536,'料金、単位一覧'!$A$67:$N$81,9,0)</f>
        <v>3300</v>
      </c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10">
        <f t="shared" si="239"/>
        <v>0</v>
      </c>
      <c r="AQ536" s="65" t="s">
        <v>116</v>
      </c>
      <c r="AR536" s="66">
        <f t="shared" si="256"/>
        <v>0</v>
      </c>
      <c r="AS536" s="13"/>
      <c r="AT536" s="69">
        <f t="shared" si="254"/>
        <v>0</v>
      </c>
    </row>
    <row r="537" spans="1:47" ht="12.75" customHeight="1" x14ac:dyDescent="0.2">
      <c r="A537" s="84"/>
      <c r="B537" s="298"/>
      <c r="C537" s="298"/>
      <c r="D537" s="298"/>
      <c r="E537" s="298"/>
      <c r="F537" s="211" t="str">
        <f>'料金、単位一覧'!$A$79</f>
        <v>通院サポート延長（１時間毎）</v>
      </c>
      <c r="G537" s="212"/>
      <c r="H537" s="212"/>
      <c r="I537" s="212"/>
      <c r="J537" s="64">
        <f>VLOOKUP(F537,'料金、単位一覧'!$A$67:$N$81,9,0)</f>
        <v>1100</v>
      </c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10">
        <f t="shared" si="239"/>
        <v>0</v>
      </c>
      <c r="AQ537" s="65" t="s">
        <v>116</v>
      </c>
      <c r="AR537" s="66">
        <f t="shared" si="256"/>
        <v>0</v>
      </c>
      <c r="AS537" s="13"/>
      <c r="AT537" s="69">
        <f t="shared" si="254"/>
        <v>0</v>
      </c>
    </row>
    <row r="538" spans="1:47" ht="12.75" customHeight="1" x14ac:dyDescent="0.2">
      <c r="A538" s="84"/>
      <c r="B538" s="298"/>
      <c r="C538" s="298"/>
      <c r="D538" s="298"/>
      <c r="E538" s="298"/>
      <c r="F538" s="211" t="str">
        <f>'料金、単位一覧'!$A$80</f>
        <v>保険外事業利用（要介護）</v>
      </c>
      <c r="G538" s="212"/>
      <c r="H538" s="212"/>
      <c r="I538" s="212"/>
      <c r="J538" s="64">
        <f>VLOOKUP(F538,'料金、単位一覧'!$A$67:$N$81,9,0)</f>
        <v>3000</v>
      </c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10">
        <f t="shared" si="239"/>
        <v>0</v>
      </c>
      <c r="AQ538" s="65" t="s">
        <v>116</v>
      </c>
      <c r="AR538" s="66">
        <f t="shared" si="256"/>
        <v>0</v>
      </c>
      <c r="AS538" s="13"/>
      <c r="AT538" s="69">
        <f t="shared" si="254"/>
        <v>0</v>
      </c>
    </row>
    <row r="539" spans="1:47" ht="12.75" customHeight="1" x14ac:dyDescent="0.2">
      <c r="A539" s="84"/>
      <c r="B539" s="298"/>
      <c r="C539" s="298"/>
      <c r="D539" s="298"/>
      <c r="E539" s="298"/>
      <c r="F539" s="211" t="str">
        <f>'料金、単位一覧'!$A$81</f>
        <v>通所介護実費請求（要支援）</v>
      </c>
      <c r="G539" s="212"/>
      <c r="H539" s="212"/>
      <c r="I539" s="212"/>
      <c r="J539" s="70">
        <f>VLOOKUP(F539,'料金、単位一覧'!$A$67:$N$81,9,0)</f>
        <v>5000</v>
      </c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10">
        <f t="shared" si="239"/>
        <v>0</v>
      </c>
      <c r="AQ539" s="65" t="s">
        <v>116</v>
      </c>
      <c r="AR539" s="66">
        <f t="shared" si="256"/>
        <v>0</v>
      </c>
      <c r="AS539" s="13"/>
      <c r="AT539" s="69">
        <f t="shared" si="254"/>
        <v>0</v>
      </c>
    </row>
    <row r="540" spans="1:47" ht="12.75" customHeight="1" x14ac:dyDescent="0.2">
      <c r="A540" s="84"/>
      <c r="B540" s="298" t="s">
        <v>117</v>
      </c>
      <c r="C540" s="298"/>
      <c r="D540" s="298"/>
      <c r="E540" s="298"/>
      <c r="F540" s="213"/>
      <c r="G540" s="214"/>
      <c r="H540" s="214"/>
      <c r="I540" s="215"/>
      <c r="J540" s="71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65" t="s">
        <v>116</v>
      </c>
      <c r="AQ540" s="65" t="s">
        <v>116</v>
      </c>
      <c r="AR540" s="66"/>
      <c r="AS540" s="13"/>
      <c r="AT540" s="69">
        <f t="shared" si="254"/>
        <v>0</v>
      </c>
    </row>
    <row r="541" spans="1:47" ht="12.75" customHeight="1" x14ac:dyDescent="0.2">
      <c r="A541" s="84"/>
      <c r="B541" s="298"/>
      <c r="C541" s="298"/>
      <c r="D541" s="298"/>
      <c r="E541" s="298"/>
      <c r="F541" s="213"/>
      <c r="G541" s="214"/>
      <c r="H541" s="214"/>
      <c r="I541" s="215"/>
      <c r="J541" s="71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65" t="s">
        <v>116</v>
      </c>
      <c r="AQ541" s="65" t="s">
        <v>116</v>
      </c>
      <c r="AR541" s="66"/>
      <c r="AS541" s="13"/>
      <c r="AT541" s="69">
        <f t="shared" si="254"/>
        <v>0</v>
      </c>
    </row>
    <row r="542" spans="1:47" ht="12.75" customHeight="1" thickBot="1" x14ac:dyDescent="0.25">
      <c r="A542" s="84"/>
      <c r="B542" s="299"/>
      <c r="C542" s="299"/>
      <c r="D542" s="299"/>
      <c r="E542" s="299"/>
      <c r="F542" s="216"/>
      <c r="G542" s="217"/>
      <c r="H542" s="217"/>
      <c r="I542" s="218"/>
      <c r="J542" s="72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73" t="s">
        <v>116</v>
      </c>
      <c r="AQ542" s="73" t="s">
        <v>116</v>
      </c>
      <c r="AR542" s="74"/>
      <c r="AS542" s="74"/>
      <c r="AT542" s="75">
        <f t="shared" si="254"/>
        <v>0</v>
      </c>
    </row>
    <row r="543" spans="1:47" ht="12.75" customHeight="1" thickBot="1" x14ac:dyDescent="0.25">
      <c r="A543" s="311" t="s">
        <v>7</v>
      </c>
      <c r="B543" s="312"/>
      <c r="C543" s="312"/>
      <c r="D543" s="312"/>
      <c r="E543" s="313"/>
      <c r="F543" s="219">
        <f t="shared" ref="F543" si="257">SUM(AT495:AT542)</f>
        <v>0</v>
      </c>
      <c r="G543" s="220"/>
      <c r="H543" s="220"/>
      <c r="I543" s="221"/>
      <c r="J543" s="76"/>
      <c r="K543" s="234" t="s">
        <v>12</v>
      </c>
      <c r="L543" s="235"/>
      <c r="M543" s="235"/>
      <c r="N543" s="235"/>
      <c r="O543" s="236"/>
      <c r="P543" s="237">
        <f t="shared" ref="P543" si="258">SUM(AT495:AT524)</f>
        <v>0</v>
      </c>
      <c r="Q543" s="220"/>
      <c r="R543" s="220"/>
      <c r="S543" s="220"/>
      <c r="T543" s="221"/>
      <c r="U543" s="238" t="s">
        <v>13</v>
      </c>
      <c r="V543" s="235"/>
      <c r="W543" s="235"/>
      <c r="X543" s="235"/>
      <c r="Y543" s="236"/>
      <c r="Z543" s="237">
        <f t="shared" ref="Z543" si="259">SUM(AT525:AT542)</f>
        <v>0</v>
      </c>
      <c r="AA543" s="220"/>
      <c r="AB543" s="220"/>
      <c r="AC543" s="220"/>
      <c r="AD543" s="221"/>
      <c r="AE543" s="238" t="s">
        <v>14</v>
      </c>
      <c r="AF543" s="235"/>
      <c r="AG543" s="235"/>
      <c r="AH543" s="235"/>
      <c r="AI543" s="236"/>
      <c r="AJ543" s="239">
        <f t="shared" ref="AJ543" si="260">SUM(AQ496:AQ502,AQ503:AQ524)</f>
        <v>0</v>
      </c>
      <c r="AK543" s="220"/>
      <c r="AL543" s="220"/>
      <c r="AM543" s="220"/>
      <c r="AN543" s="220"/>
      <c r="AO543" s="221"/>
      <c r="AP543" s="77"/>
      <c r="AQ543" s="78"/>
      <c r="AR543" s="78"/>
      <c r="AS543" s="78"/>
      <c r="AT543" s="79"/>
    </row>
    <row r="544" spans="1:47" ht="12.75" customHeight="1" x14ac:dyDescent="0.2">
      <c r="A544" s="240" t="s">
        <v>1</v>
      </c>
      <c r="B544" s="241"/>
      <c r="C544" s="241"/>
      <c r="D544" s="241"/>
      <c r="E544" s="242"/>
      <c r="F544" s="242" t="s">
        <v>4</v>
      </c>
      <c r="G544" s="243"/>
      <c r="H544" s="243"/>
      <c r="I544" s="243"/>
      <c r="J544" s="53"/>
      <c r="K544" s="243"/>
      <c r="L544" s="243"/>
      <c r="M544" s="243"/>
      <c r="N544" s="243"/>
      <c r="O544" s="243"/>
      <c r="P544" s="243"/>
      <c r="Q544" s="243"/>
      <c r="R544" s="243"/>
      <c r="S544" s="243"/>
      <c r="T544" s="243"/>
      <c r="U544" s="243"/>
      <c r="V544" s="243"/>
      <c r="W544" s="243"/>
      <c r="X544" s="243"/>
      <c r="Y544" s="243"/>
      <c r="Z544" s="243"/>
      <c r="AA544" s="243"/>
      <c r="AB544" s="243"/>
      <c r="AC544" s="243"/>
      <c r="AD544" s="243"/>
      <c r="AE544" s="243"/>
      <c r="AF544" s="243"/>
      <c r="AG544" s="243"/>
      <c r="AH544" s="243"/>
      <c r="AI544" s="243"/>
      <c r="AJ544" s="243"/>
      <c r="AK544" s="243"/>
      <c r="AL544" s="243"/>
      <c r="AM544" s="243"/>
      <c r="AN544" s="243"/>
      <c r="AO544" s="243"/>
      <c r="AP544" s="244"/>
      <c r="AQ544" s="54">
        <f>IFERROR(ROUND(ROUND(VLOOKUP($O$2,'料金、単位一覧'!$A$47:$L$64,9,0)*SUM(AQ545:AQ573),0),"0"),0)</f>
        <v>0</v>
      </c>
      <c r="AR544" s="55">
        <f>TRUNC(TRUNC(SUM(AQ544,AQ545:AQ573)*'料金、単位一覧'!$P$4)-TRUNC(SUM(AQ545:AQ573)*'料金、単位一覧'!$P$4))</f>
        <v>0</v>
      </c>
      <c r="AS544" s="55">
        <f t="shared" ref="AS544" si="261">TRUNC(AR544*A562,0)</f>
        <v>0</v>
      </c>
      <c r="AT544" s="56">
        <f t="shared" ref="AT544:AT545" si="262">AR544-AS544</f>
        <v>0</v>
      </c>
      <c r="AU544" s="57">
        <f t="shared" ref="AU544" si="263">AR544</f>
        <v>0</v>
      </c>
    </row>
    <row r="545" spans="1:47" ht="12.75" customHeight="1" x14ac:dyDescent="0.2">
      <c r="A545" s="245" t="s">
        <v>119</v>
      </c>
      <c r="B545" s="246"/>
      <c r="C545" s="246"/>
      <c r="D545" s="246"/>
      <c r="E545" s="251" t="s">
        <v>8</v>
      </c>
      <c r="F545" s="254" t="s">
        <v>141</v>
      </c>
      <c r="G545" s="254"/>
      <c r="H545" s="254"/>
      <c r="I545" s="254"/>
      <c r="J545" s="5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  <c r="AJ545" s="88"/>
      <c r="AK545" s="88"/>
      <c r="AL545" s="88"/>
      <c r="AM545" s="88"/>
      <c r="AN545" s="88"/>
      <c r="AO545" s="88"/>
      <c r="AP545" s="8">
        <f t="shared" ref="AP545:AP588" si="264">SUM(K545:AO545)</f>
        <v>0</v>
      </c>
      <c r="AQ545" s="59">
        <f>IFERROR(TRUNC(CHOOSE(A556,'料金、単位一覧'!$E$9,'料金、単位一覧'!$E$10,'料金、単位一覧'!$E$11,'料金、単位一覧'!$E$12,'料金、単位一覧'!$E$13)*AP545),0)</f>
        <v>0</v>
      </c>
      <c r="AR545" s="228">
        <f>TRUNC(SUM(AQ545:AQ573)*'料金、単位一覧'!$P$4)</f>
        <v>0</v>
      </c>
      <c r="AS545" s="228">
        <f t="shared" ref="AS545" si="265">TRUNC(AR545*A562,0)</f>
        <v>0</v>
      </c>
      <c r="AT545" s="231">
        <f t="shared" si="262"/>
        <v>0</v>
      </c>
      <c r="AU545" s="57"/>
    </row>
    <row r="546" spans="1:47" ht="12.75" customHeight="1" x14ac:dyDescent="0.2">
      <c r="A546" s="247"/>
      <c r="B546" s="248"/>
      <c r="C546" s="248"/>
      <c r="D546" s="248"/>
      <c r="E546" s="252"/>
      <c r="F546" s="222" t="s">
        <v>142</v>
      </c>
      <c r="G546" s="222"/>
      <c r="H546" s="222"/>
      <c r="I546" s="222"/>
      <c r="J546" s="27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8">
        <f t="shared" si="264"/>
        <v>0</v>
      </c>
      <c r="AQ546" s="11">
        <f>IFERROR(TRUNC(CHOOSE(A556,'料金、単位一覧'!$H$9,'料金、単位一覧'!$H$10,'料金、単位一覧'!$H$11,'料金、単位一覧'!$H$12,'料金、単位一覧'!$H$13)*AP546),0)</f>
        <v>0</v>
      </c>
      <c r="AR546" s="229"/>
      <c r="AS546" s="229"/>
      <c r="AT546" s="232"/>
    </row>
    <row r="547" spans="1:47" ht="12.75" customHeight="1" x14ac:dyDescent="0.2">
      <c r="A547" s="247"/>
      <c r="B547" s="248"/>
      <c r="C547" s="248"/>
      <c r="D547" s="248"/>
      <c r="E547" s="252"/>
      <c r="F547" s="222" t="s">
        <v>143</v>
      </c>
      <c r="G547" s="222"/>
      <c r="H547" s="222"/>
      <c r="I547" s="222"/>
      <c r="J547" s="27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8">
        <f t="shared" si="264"/>
        <v>0</v>
      </c>
      <c r="AQ547" s="11">
        <f>IFERROR(TRUNC(CHOOSE(A556,'料金、単位一覧'!$K$9,'料金、単位一覧'!$K$10,'料金、単位一覧'!$K$11,'料金、単位一覧'!$K$12,'料金、単位一覧'!$K$13)*AP547),0)</f>
        <v>0</v>
      </c>
      <c r="AR547" s="229"/>
      <c r="AS547" s="229"/>
      <c r="AT547" s="232"/>
    </row>
    <row r="548" spans="1:47" ht="12.75" customHeight="1" x14ac:dyDescent="0.2">
      <c r="A548" s="247"/>
      <c r="B548" s="248"/>
      <c r="C548" s="248"/>
      <c r="D548" s="248"/>
      <c r="E548" s="252"/>
      <c r="F548" s="222" t="s">
        <v>144</v>
      </c>
      <c r="G548" s="222"/>
      <c r="H548" s="222"/>
      <c r="I548" s="222"/>
      <c r="J548" s="27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8">
        <f t="shared" si="264"/>
        <v>0</v>
      </c>
      <c r="AQ548" s="11">
        <f>IFERROR(TRUNC(CHOOSE(A556,'料金、単位一覧'!$N$9,'料金、単位一覧'!$N$10,'料金、単位一覧'!$N$11,'料金、単位一覧'!$N$12,'料金、単位一覧'!$N$13)*AP548),0)</f>
        <v>0</v>
      </c>
      <c r="AR548" s="229"/>
      <c r="AS548" s="229"/>
      <c r="AT548" s="232"/>
    </row>
    <row r="549" spans="1:47" ht="12.75" customHeight="1" x14ac:dyDescent="0.2">
      <c r="A549" s="247"/>
      <c r="B549" s="248"/>
      <c r="C549" s="248"/>
      <c r="D549" s="248"/>
      <c r="E549" s="252"/>
      <c r="F549" s="222" t="s">
        <v>145</v>
      </c>
      <c r="G549" s="222"/>
      <c r="H549" s="222"/>
      <c r="I549" s="222"/>
      <c r="J549" s="27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8">
        <f t="shared" si="264"/>
        <v>0</v>
      </c>
      <c r="AQ549" s="11">
        <f>IFERROR(TRUNC(CHOOSE(A556,'料金、単位一覧'!$Q$9,'料金、単位一覧'!$Q$10,'料金、単位一覧'!$Q$11,'料金、単位一覧'!$Q$12,'料金、単位一覧'!$Q$13)*AP549),0)</f>
        <v>0</v>
      </c>
      <c r="AR549" s="229"/>
      <c r="AS549" s="229"/>
      <c r="AT549" s="232"/>
    </row>
    <row r="550" spans="1:47" ht="12.75" customHeight="1" x14ac:dyDescent="0.2">
      <c r="A550" s="247"/>
      <c r="B550" s="248"/>
      <c r="C550" s="248"/>
      <c r="D550" s="248"/>
      <c r="E550" s="252"/>
      <c r="F550" s="222" t="s">
        <v>146</v>
      </c>
      <c r="G550" s="222"/>
      <c r="H550" s="222"/>
      <c r="I550" s="222"/>
      <c r="J550" s="27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8">
        <f t="shared" si="264"/>
        <v>0</v>
      </c>
      <c r="AQ550" s="12">
        <f>IFERROR(TRUNC(CHOOSE(A556,'料金、単位一覧'!$T$9,'料金、単位一覧'!$T$10,'料金、単位一覧'!$T$11,'料金、単位一覧'!$T$12,'料金、単位一覧'!$T$13)*AP550),0)</f>
        <v>0</v>
      </c>
      <c r="AR550" s="229"/>
      <c r="AS550" s="229"/>
      <c r="AT550" s="232"/>
    </row>
    <row r="551" spans="1:47" ht="12.75" customHeight="1" x14ac:dyDescent="0.2">
      <c r="A551" s="247"/>
      <c r="B551" s="248"/>
      <c r="C551" s="248"/>
      <c r="D551" s="248"/>
      <c r="E551" s="252"/>
      <c r="F551" s="222" t="s">
        <v>147</v>
      </c>
      <c r="G551" s="222"/>
      <c r="H551" s="222"/>
      <c r="I551" s="222"/>
      <c r="J551" s="27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8">
        <f t="shared" si="264"/>
        <v>0</v>
      </c>
      <c r="AQ551" s="12">
        <f>IFERROR(TRUNC(CHOOSE(A556,'料金、単位一覧'!$W$9,'料金、単位一覧'!$W$10,'料金、単位一覧'!$W$11,'料金、単位一覧'!$W$12,'料金、単位一覧'!$W$13)*AP551),0)</f>
        <v>0</v>
      </c>
      <c r="AR551" s="229"/>
      <c r="AS551" s="229"/>
      <c r="AT551" s="232"/>
    </row>
    <row r="552" spans="1:47" ht="12.75" customHeight="1" x14ac:dyDescent="0.2">
      <c r="A552" s="247"/>
      <c r="B552" s="248"/>
      <c r="C552" s="248"/>
      <c r="D552" s="248"/>
      <c r="E552" s="252"/>
      <c r="F552" s="223" t="str">
        <f>'料金、単位一覧'!$A$16</f>
        <v>延長加算</v>
      </c>
      <c r="G552" s="224"/>
      <c r="H552" s="224"/>
      <c r="I552" s="61" t="str">
        <f>VLOOKUP(F552,'料金、単位一覧'!$A$16:$AD$33,26,0)</f>
        <v>1H</v>
      </c>
      <c r="J552" s="60">
        <f>VLOOKUP(F552,'料金、単位一覧'!$A$16:$N$33,9,0)</f>
        <v>50</v>
      </c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8">
        <f t="shared" si="264"/>
        <v>0</v>
      </c>
      <c r="AQ552" s="12">
        <f t="shared" ref="AQ552" si="266">(COUNTIF($K552:$AO552,"&gt;=5")*($J552*5))+(COUNTIF($K552:$AO552,"=4")*($J552*4))+(COUNTIF($K552:$AO552,"=3")*($J552*3))+(COUNTIF($K552:$AO552,"=2")*($J552*2))+(COUNTIF($K552:$AO552,"=1")*$J552)</f>
        <v>0</v>
      </c>
      <c r="AR552" s="229"/>
      <c r="AS552" s="229"/>
      <c r="AT552" s="232"/>
    </row>
    <row r="553" spans="1:47" ht="12.75" customHeight="1" x14ac:dyDescent="0.2">
      <c r="A553" s="247"/>
      <c r="B553" s="248"/>
      <c r="C553" s="248"/>
      <c r="D553" s="248"/>
      <c r="E553" s="252"/>
      <c r="F553" s="223" t="str">
        <f>'料金、単位一覧'!$A$17</f>
        <v>個別機能訓練加算(Ⅰ)</v>
      </c>
      <c r="G553" s="224"/>
      <c r="H553" s="224"/>
      <c r="I553" s="61">
        <f>VLOOKUP(F553,'料金、単位一覧'!$A$16:$AD$33,26,0)</f>
        <v>0</v>
      </c>
      <c r="J553" s="60">
        <f>VLOOKUP(F553,'料金、単位一覧'!$A$16:$N$33,9,0)</f>
        <v>27</v>
      </c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8">
        <f t="shared" si="264"/>
        <v>0</v>
      </c>
      <c r="AQ553" s="12">
        <f t="shared" ref="AQ553:AQ554" si="267">AP553*J553</f>
        <v>0</v>
      </c>
      <c r="AR553" s="229"/>
      <c r="AS553" s="229"/>
      <c r="AT553" s="232"/>
    </row>
    <row r="554" spans="1:47" ht="12.75" customHeight="1" x14ac:dyDescent="0.2">
      <c r="A554" s="249"/>
      <c r="B554" s="250"/>
      <c r="C554" s="250"/>
      <c r="D554" s="250"/>
      <c r="E554" s="253"/>
      <c r="F554" s="223" t="str">
        <f>'料金、単位一覧'!$A$18</f>
        <v>個別機能訓練加算(Ⅱ)</v>
      </c>
      <c r="G554" s="224"/>
      <c r="H554" s="224"/>
      <c r="I554" s="61">
        <f>VLOOKUP(F554,'料金、単位一覧'!$A$16:$AD$33,26,0)</f>
        <v>0</v>
      </c>
      <c r="J554" s="60">
        <f>VLOOKUP(F554,'料金、単位一覧'!$A$16:$N$33,9,0)</f>
        <v>20</v>
      </c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8">
        <f t="shared" si="264"/>
        <v>0</v>
      </c>
      <c r="AQ554" s="12">
        <f t="shared" si="267"/>
        <v>0</v>
      </c>
      <c r="AR554" s="229"/>
      <c r="AS554" s="229"/>
      <c r="AT554" s="232"/>
    </row>
    <row r="555" spans="1:47" ht="12.75" customHeight="1" x14ac:dyDescent="0.2">
      <c r="A555" s="256" t="s">
        <v>140</v>
      </c>
      <c r="B555" s="257"/>
      <c r="C555" s="257"/>
      <c r="D555" s="257"/>
      <c r="E555" s="257"/>
      <c r="F555" s="223" t="str">
        <f>'料金、単位一覧'!$A$19</f>
        <v>入浴加算（Ⅰ）</v>
      </c>
      <c r="G555" s="224"/>
      <c r="H555" s="224"/>
      <c r="I555" s="61" t="str">
        <f>VLOOKUP(F555,'料金、単位一覧'!$A$16:$AD$33,26,0)</f>
        <v>月1回</v>
      </c>
      <c r="J555" s="60">
        <f>VLOOKUP(F555,'料金、単位一覧'!$A$16:$N$33,9,0)</f>
        <v>40</v>
      </c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8">
        <f t="shared" si="264"/>
        <v>0</v>
      </c>
      <c r="AQ555" s="12">
        <f t="shared" ref="AQ555" si="268">IF(AP555&gt;1,1,AP555)*J555</f>
        <v>0</v>
      </c>
      <c r="AR555" s="229"/>
      <c r="AS555" s="229"/>
      <c r="AT555" s="232"/>
    </row>
    <row r="556" spans="1:47" ht="12.75" customHeight="1" x14ac:dyDescent="0.2">
      <c r="A556" s="258">
        <v>2</v>
      </c>
      <c r="B556" s="259"/>
      <c r="C556" s="259"/>
      <c r="D556" s="259"/>
      <c r="E556" s="259"/>
      <c r="F556" s="223" t="str">
        <f>'料金、単位一覧'!$A$20</f>
        <v>入浴加算（Ⅱ）</v>
      </c>
      <c r="G556" s="224"/>
      <c r="H556" s="224"/>
      <c r="I556" s="61">
        <f>VLOOKUP(F556,'料金、単位一覧'!$A$16:$AD$33,26,0)</f>
        <v>0</v>
      </c>
      <c r="J556" s="60">
        <f>VLOOKUP(F556,'料金、単位一覧'!$A$16:$N$33,9,0)</f>
        <v>55</v>
      </c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8">
        <f t="shared" si="264"/>
        <v>0</v>
      </c>
      <c r="AQ556" s="12">
        <f t="shared" ref="AQ556:AQ560" si="269">AP556*J556</f>
        <v>0</v>
      </c>
      <c r="AR556" s="229"/>
      <c r="AS556" s="229"/>
      <c r="AT556" s="232"/>
    </row>
    <row r="557" spans="1:47" ht="12.75" customHeight="1" x14ac:dyDescent="0.2">
      <c r="A557" s="258"/>
      <c r="B557" s="259"/>
      <c r="C557" s="259"/>
      <c r="D557" s="259"/>
      <c r="E557" s="259"/>
      <c r="F557" s="223" t="str">
        <f>'料金、単位一覧'!$A$21</f>
        <v>若年性認知利用者受入加算</v>
      </c>
      <c r="G557" s="224"/>
      <c r="H557" s="224"/>
      <c r="I557" s="61">
        <f>VLOOKUP(F557,'料金、単位一覧'!$A$16:$AD$33,26,0)</f>
        <v>0</v>
      </c>
      <c r="J557" s="60">
        <f>VLOOKUP(F557,'料金、単位一覧'!$A$16:$N$33,9,0)</f>
        <v>60</v>
      </c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8">
        <f t="shared" si="264"/>
        <v>0</v>
      </c>
      <c r="AQ557" s="12">
        <f t="shared" si="269"/>
        <v>0</v>
      </c>
      <c r="AR557" s="229"/>
      <c r="AS557" s="229"/>
      <c r="AT557" s="232"/>
    </row>
    <row r="558" spans="1:47" ht="12.75" customHeight="1" x14ac:dyDescent="0.2">
      <c r="A558" s="290" t="s">
        <v>9</v>
      </c>
      <c r="B558" s="291"/>
      <c r="C558" s="291"/>
      <c r="D558" s="291"/>
      <c r="E558" s="291"/>
      <c r="F558" s="223" t="str">
        <f>'料金、単位一覧'!$A$22</f>
        <v>生活機能向上連携加算(Ⅰ)</v>
      </c>
      <c r="G558" s="224"/>
      <c r="H558" s="224"/>
      <c r="I558" s="61">
        <f>VLOOKUP(F558,'料金、単位一覧'!$A$16:$AD$33,26,0)</f>
        <v>0</v>
      </c>
      <c r="J558" s="60">
        <f>VLOOKUP(F558,'料金、単位一覧'!$A$16:$N$33,9,0)</f>
        <v>100</v>
      </c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8">
        <f t="shared" si="264"/>
        <v>0</v>
      </c>
      <c r="AQ558" s="12">
        <f t="shared" si="269"/>
        <v>0</v>
      </c>
      <c r="AR558" s="229"/>
      <c r="AS558" s="229"/>
      <c r="AT558" s="232"/>
    </row>
    <row r="559" spans="1:47" ht="12.75" customHeight="1" x14ac:dyDescent="0.2">
      <c r="A559" s="288">
        <f t="shared" ref="A559" si="270">IF(A571="NG","↑介護度を選択",VLOOKUP("選択",A569:E570,2,0))</f>
        <v>10531</v>
      </c>
      <c r="B559" s="289"/>
      <c r="C559" s="289"/>
      <c r="D559" s="289"/>
      <c r="E559" s="289"/>
      <c r="F559" s="223" t="str">
        <f>'料金、単位一覧'!$A$23</f>
        <v>生活機能向上連携加算(Ⅱ)</v>
      </c>
      <c r="G559" s="224"/>
      <c r="H559" s="224"/>
      <c r="I559" s="61">
        <f>VLOOKUP(F559,'料金、単位一覧'!$A$16:$AD$33,26,0)</f>
        <v>0</v>
      </c>
      <c r="J559" s="60">
        <f>VLOOKUP(F559,'料金、単位一覧'!$A$16:$N$33,9,0)</f>
        <v>200</v>
      </c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8">
        <f t="shared" si="264"/>
        <v>0</v>
      </c>
      <c r="AQ559" s="12">
        <f t="shared" si="269"/>
        <v>0</v>
      </c>
      <c r="AR559" s="229"/>
      <c r="AS559" s="229"/>
      <c r="AT559" s="232"/>
    </row>
    <row r="560" spans="1:47" ht="12.75" customHeight="1" x14ac:dyDescent="0.2">
      <c r="A560" s="288"/>
      <c r="B560" s="289"/>
      <c r="C560" s="289"/>
      <c r="D560" s="289"/>
      <c r="E560" s="289"/>
      <c r="F560" s="223" t="str">
        <f>'料金、単位一覧'!$A$24</f>
        <v>ADL維持等加算(Ⅰ)</v>
      </c>
      <c r="G560" s="224"/>
      <c r="H560" s="224"/>
      <c r="I560" s="61">
        <f>VLOOKUP(F560,'料金、単位一覧'!$A$16:$AD$33,26,0)</f>
        <v>0</v>
      </c>
      <c r="J560" s="60">
        <f>VLOOKUP(F560,'料金、単位一覧'!$A$16:$N$33,9,0)</f>
        <v>30</v>
      </c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8">
        <f t="shared" si="264"/>
        <v>0</v>
      </c>
      <c r="AQ560" s="12">
        <f t="shared" si="269"/>
        <v>0</v>
      </c>
      <c r="AR560" s="229"/>
      <c r="AS560" s="229"/>
      <c r="AT560" s="232"/>
    </row>
    <row r="561" spans="1:46" ht="12.75" customHeight="1" x14ac:dyDescent="0.2">
      <c r="A561" s="256" t="s">
        <v>10</v>
      </c>
      <c r="B561" s="257"/>
      <c r="C561" s="257"/>
      <c r="D561" s="257"/>
      <c r="E561" s="257"/>
      <c r="F561" s="223" t="str">
        <f>'料金、単位一覧'!$A$25</f>
        <v>ADL維持等加算(Ⅱ)</v>
      </c>
      <c r="G561" s="224"/>
      <c r="H561" s="224"/>
      <c r="I561" s="61" t="str">
        <f>VLOOKUP(F561,'料金、単位一覧'!$A$16:$AD$33,26,0)</f>
        <v>月1回</v>
      </c>
      <c r="J561" s="60">
        <f>VLOOKUP(F561,'料金、単位一覧'!$A$16:$N$33,9,0)</f>
        <v>60</v>
      </c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8">
        <f t="shared" si="264"/>
        <v>0</v>
      </c>
      <c r="AQ561" s="12">
        <f t="shared" ref="AQ561:AQ565" si="271">IF(AP561&gt;1,1,AP561)*J561</f>
        <v>0</v>
      </c>
      <c r="AR561" s="229"/>
      <c r="AS561" s="229"/>
      <c r="AT561" s="232"/>
    </row>
    <row r="562" spans="1:46" ht="12.75" customHeight="1" x14ac:dyDescent="0.2">
      <c r="A562" s="292">
        <v>0.9</v>
      </c>
      <c r="B562" s="293"/>
      <c r="C562" s="293"/>
      <c r="D562" s="293"/>
      <c r="E562" s="294"/>
      <c r="F562" s="223" t="str">
        <f>'料金、単位一覧'!$A$26</f>
        <v>栄養アセスメント加算</v>
      </c>
      <c r="G562" s="224"/>
      <c r="H562" s="224"/>
      <c r="I562" s="61" t="str">
        <f>VLOOKUP(F562,'料金、単位一覧'!$A$16:$AD$33,26,0)</f>
        <v>月1回</v>
      </c>
      <c r="J562" s="60">
        <f>VLOOKUP(F562,'料金、単位一覧'!$A$16:$N$33,9,0)</f>
        <v>50</v>
      </c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8">
        <f t="shared" si="264"/>
        <v>0</v>
      </c>
      <c r="AQ562" s="12">
        <f t="shared" si="271"/>
        <v>0</v>
      </c>
      <c r="AR562" s="229"/>
      <c r="AS562" s="229"/>
      <c r="AT562" s="232"/>
    </row>
    <row r="563" spans="1:46" ht="12.75" customHeight="1" x14ac:dyDescent="0.2">
      <c r="A563" s="295"/>
      <c r="B563" s="296"/>
      <c r="C563" s="296"/>
      <c r="D563" s="296"/>
      <c r="E563" s="297"/>
      <c r="F563" s="223" t="str">
        <f>'料金、単位一覧'!$A$27</f>
        <v>栄養改善加算</v>
      </c>
      <c r="G563" s="224"/>
      <c r="H563" s="224"/>
      <c r="I563" s="61" t="str">
        <f>VLOOKUP(F563,'料金、単位一覧'!$A$16:$AD$33,26,0)</f>
        <v>月1回</v>
      </c>
      <c r="J563" s="60">
        <f>VLOOKUP(F563,'料金、単位一覧'!$A$16:$N$33,9,0)</f>
        <v>200</v>
      </c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8">
        <f t="shared" si="264"/>
        <v>0</v>
      </c>
      <c r="AQ563" s="12">
        <f t="shared" si="271"/>
        <v>0</v>
      </c>
      <c r="AR563" s="229"/>
      <c r="AS563" s="229"/>
      <c r="AT563" s="232"/>
    </row>
    <row r="564" spans="1:46" ht="12.75" customHeight="1" x14ac:dyDescent="0.2">
      <c r="A564" s="256" t="s">
        <v>11</v>
      </c>
      <c r="B564" s="257"/>
      <c r="C564" s="257"/>
      <c r="D564" s="257"/>
      <c r="E564" s="260"/>
      <c r="F564" s="223" t="str">
        <f>'料金、単位一覧'!$A$28</f>
        <v>口腔・栄養スクリーニング加算(Ⅰ)</v>
      </c>
      <c r="G564" s="224"/>
      <c r="H564" s="224"/>
      <c r="I564" s="61" t="str">
        <f>VLOOKUP(F564,'料金、単位一覧'!$A$16:$AD$33,26,0)</f>
        <v>月1回</v>
      </c>
      <c r="J564" s="60">
        <f>VLOOKUP(F564,'料金、単位一覧'!$A$16:$N$33,9,0)</f>
        <v>20</v>
      </c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8">
        <f t="shared" si="264"/>
        <v>0</v>
      </c>
      <c r="AQ564" s="12">
        <f t="shared" si="271"/>
        <v>0</v>
      </c>
      <c r="AR564" s="229"/>
      <c r="AS564" s="229"/>
      <c r="AT564" s="232"/>
    </row>
    <row r="565" spans="1:46" ht="12.75" customHeight="1" x14ac:dyDescent="0.2">
      <c r="A565" s="261"/>
      <c r="B565" s="262"/>
      <c r="C565" s="262"/>
      <c r="D565" s="262"/>
      <c r="E565" s="263"/>
      <c r="F565" s="223" t="str">
        <f>'料金、単位一覧'!$A$29</f>
        <v>口腔・栄養スクリーニング加算(Ⅱ)</v>
      </c>
      <c r="G565" s="224"/>
      <c r="H565" s="224"/>
      <c r="I565" s="61" t="str">
        <f>VLOOKUP(F565,'料金、単位一覧'!$A$16:$AD$33,26,0)</f>
        <v>月1回</v>
      </c>
      <c r="J565" s="60">
        <f>VLOOKUP(F565,'料金、単位一覧'!$A$16:$N$33,9,0)</f>
        <v>5</v>
      </c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8">
        <f t="shared" si="264"/>
        <v>0</v>
      </c>
      <c r="AQ565" s="12">
        <f t="shared" si="271"/>
        <v>0</v>
      </c>
      <c r="AR565" s="229"/>
      <c r="AS565" s="229"/>
      <c r="AT565" s="232"/>
    </row>
    <row r="566" spans="1:46" ht="12.75" customHeight="1" x14ac:dyDescent="0.2">
      <c r="A566" s="264"/>
      <c r="B566" s="265"/>
      <c r="C566" s="265"/>
      <c r="D566" s="265"/>
      <c r="E566" s="266"/>
      <c r="F566" s="223" t="str">
        <f>'料金、単位一覧'!$A$30</f>
        <v>口腔機能向上加算(Ⅰ)</v>
      </c>
      <c r="G566" s="224"/>
      <c r="H566" s="224"/>
      <c r="I566" s="61" t="str">
        <f>VLOOKUP(F566,'料金、単位一覧'!$A$16:$AD$33,26,0)</f>
        <v>月2回</v>
      </c>
      <c r="J566" s="60">
        <f>VLOOKUP(F566,'料金、単位一覧'!$A$16:$N$33,9,0)</f>
        <v>150</v>
      </c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8">
        <f t="shared" si="264"/>
        <v>0</v>
      </c>
      <c r="AQ566" s="12">
        <f t="shared" ref="AQ566" si="272">IF(AP566&gt;2,2,AP566)*J566</f>
        <v>0</v>
      </c>
      <c r="AR566" s="229"/>
      <c r="AS566" s="229"/>
      <c r="AT566" s="232"/>
    </row>
    <row r="567" spans="1:46" ht="12.75" customHeight="1" x14ac:dyDescent="0.2">
      <c r="A567" s="309"/>
      <c r="B567" s="262"/>
      <c r="C567" s="262"/>
      <c r="D567" s="262"/>
      <c r="E567" s="263"/>
      <c r="F567" s="223" t="str">
        <f>'料金、単位一覧'!$A$31</f>
        <v>口腔機能向上加算(Ⅱ)</v>
      </c>
      <c r="G567" s="224"/>
      <c r="H567" s="224"/>
      <c r="I567" s="61" t="str">
        <f>VLOOKUP(F567,'料金、単位一覧'!$A$16:$AD$33,26,0)</f>
        <v>月1回</v>
      </c>
      <c r="J567" s="60">
        <f>VLOOKUP(F567,'料金、単位一覧'!$A$16:$N$33,9,0)</f>
        <v>160</v>
      </c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8">
        <f t="shared" si="264"/>
        <v>0</v>
      </c>
      <c r="AQ567" s="12">
        <f t="shared" ref="AQ567:AQ568" si="273">IF(AP567&gt;1,1,AP567)*J567</f>
        <v>0</v>
      </c>
      <c r="AR567" s="229"/>
      <c r="AS567" s="229"/>
      <c r="AT567" s="232"/>
    </row>
    <row r="568" spans="1:46" ht="12.75" customHeight="1" x14ac:dyDescent="0.2">
      <c r="A568" s="310"/>
      <c r="B568" s="265"/>
      <c r="C568" s="265"/>
      <c r="D568" s="265"/>
      <c r="E568" s="266"/>
      <c r="F568" s="223" t="str">
        <f>'料金、単位一覧'!$A$32</f>
        <v>科学的介護推進体制加算</v>
      </c>
      <c r="G568" s="224"/>
      <c r="H568" s="224"/>
      <c r="I568" s="61" t="str">
        <f>VLOOKUP(F568,'料金、単位一覧'!$A$16:$AD$33,26,0)</f>
        <v>月1回</v>
      </c>
      <c r="J568" s="60">
        <f>VLOOKUP(F568,'料金、単位一覧'!$A$16:$N$33,9,0)</f>
        <v>40</v>
      </c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8">
        <f t="shared" si="264"/>
        <v>0</v>
      </c>
      <c r="AQ568" s="12">
        <f t="shared" si="273"/>
        <v>0</v>
      </c>
      <c r="AR568" s="229"/>
      <c r="AS568" s="229"/>
      <c r="AT568" s="232"/>
    </row>
    <row r="569" spans="1:46" ht="12.75" customHeight="1" x14ac:dyDescent="0.2">
      <c r="A569" s="62" t="str">
        <f t="shared" ref="A569:A570" si="274">IF(B569&gt;0,"選択","－")</f>
        <v>－</v>
      </c>
      <c r="B569" s="167">
        <f>IFERROR(CHOOSE(A553,'料金、単位一覧'!$I$85,'料金、単位一覧'!$I$86),0)</f>
        <v>0</v>
      </c>
      <c r="C569" s="167"/>
      <c r="D569" s="167"/>
      <c r="E569" s="167"/>
      <c r="F569" s="267" t="str">
        <f>'料金、単位一覧'!$A$33</f>
        <v>認知症通所介護感染症災害3％加算</v>
      </c>
      <c r="G569" s="268"/>
      <c r="H569" s="268"/>
      <c r="I569" s="269"/>
      <c r="J569" s="60">
        <f>VLOOKUP(F569,'料金、単位一覧'!$A$16:$N$33,9,0)</f>
        <v>0.03</v>
      </c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8">
        <f t="shared" si="264"/>
        <v>0</v>
      </c>
      <c r="AQ569" s="12">
        <f t="shared" ref="AQ569" si="275">IF(AP569&gt;2,2,AP569)*J569</f>
        <v>0</v>
      </c>
      <c r="AR569" s="229"/>
      <c r="AS569" s="229"/>
      <c r="AT569" s="232"/>
    </row>
    <row r="570" spans="1:46" ht="12.75" customHeight="1" x14ac:dyDescent="0.2">
      <c r="A570" s="62" t="str">
        <f t="shared" si="274"/>
        <v>選択</v>
      </c>
      <c r="B570" s="167">
        <f>IFERROR(CHOOSE(A556,'料金、単位一覧'!$I$85,'料金、単位一覧'!$I$86),0)</f>
        <v>10531</v>
      </c>
      <c r="C570" s="167"/>
      <c r="D570" s="167"/>
      <c r="E570" s="167"/>
      <c r="F570" s="225" t="str">
        <f>'料金、単位一覧'!$A$36</f>
        <v>サービス提供体制強化加算(Ⅰ)</v>
      </c>
      <c r="G570" s="226"/>
      <c r="H570" s="226"/>
      <c r="I570" s="227"/>
      <c r="J570" s="60">
        <f>VLOOKUP(F570,'料金、単位一覧'!$A$36:$N$38,9,0)</f>
        <v>22</v>
      </c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8">
        <f t="shared" si="264"/>
        <v>0</v>
      </c>
      <c r="AQ570" s="12">
        <f t="shared" ref="AQ570:AQ573" si="276">AP570*J570</f>
        <v>0</v>
      </c>
      <c r="AR570" s="229"/>
      <c r="AS570" s="229"/>
      <c r="AT570" s="232"/>
    </row>
    <row r="571" spans="1:46" ht="12.75" customHeight="1" x14ac:dyDescent="0.2">
      <c r="A571" s="255" t="str">
        <f t="shared" ref="A571" si="277">IF(A569=A570,"NG","OK")</f>
        <v>OK</v>
      </c>
      <c r="B571" s="167"/>
      <c r="C571" s="167"/>
      <c r="D571" s="167"/>
      <c r="E571" s="167"/>
      <c r="F571" s="225" t="str">
        <f>'料金、単位一覧'!$A$37</f>
        <v>サービス提供体制強化加算(Ⅱ)</v>
      </c>
      <c r="G571" s="226"/>
      <c r="H571" s="226"/>
      <c r="I571" s="227"/>
      <c r="J571" s="60">
        <f>VLOOKUP(F571,'料金、単位一覧'!$A$36:$N$38,9,0)</f>
        <v>18</v>
      </c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8">
        <f t="shared" si="264"/>
        <v>0</v>
      </c>
      <c r="AQ571" s="12">
        <f t="shared" si="276"/>
        <v>0</v>
      </c>
      <c r="AR571" s="229"/>
      <c r="AS571" s="229"/>
      <c r="AT571" s="232"/>
    </row>
    <row r="572" spans="1:46" ht="12.75" customHeight="1" x14ac:dyDescent="0.2">
      <c r="A572" s="80"/>
      <c r="B572" s="80"/>
      <c r="C572" s="80"/>
      <c r="D572" s="80"/>
      <c r="E572" s="80"/>
      <c r="F572" s="225" t="str">
        <f>'料金、単位一覧'!$A$38</f>
        <v>サービス提供体制強化加算(Ⅲ)</v>
      </c>
      <c r="G572" s="226"/>
      <c r="H572" s="226"/>
      <c r="I572" s="227"/>
      <c r="J572" s="60">
        <f>VLOOKUP(F572,'料金、単位一覧'!$A$36:$N$38,9,0)</f>
        <v>6</v>
      </c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8">
        <f t="shared" si="264"/>
        <v>0</v>
      </c>
      <c r="AQ572" s="12">
        <f t="shared" si="276"/>
        <v>0</v>
      </c>
      <c r="AR572" s="229"/>
      <c r="AS572" s="229"/>
      <c r="AT572" s="232"/>
    </row>
    <row r="573" spans="1:46" ht="12.75" customHeight="1" x14ac:dyDescent="0.2">
      <c r="A573" s="80"/>
      <c r="B573" s="80"/>
      <c r="C573" s="80"/>
      <c r="D573" s="80"/>
      <c r="E573" s="80"/>
      <c r="F573" s="225" t="s">
        <v>113</v>
      </c>
      <c r="G573" s="226"/>
      <c r="H573" s="226"/>
      <c r="I573" s="227"/>
      <c r="J573" s="63">
        <f>'料金、単位一覧'!$I$41</f>
        <v>-47</v>
      </c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8">
        <f t="shared" si="264"/>
        <v>0</v>
      </c>
      <c r="AQ573" s="12">
        <f t="shared" si="276"/>
        <v>0</v>
      </c>
      <c r="AR573" s="230"/>
      <c r="AS573" s="230"/>
      <c r="AT573" s="233"/>
    </row>
    <row r="574" spans="1:46" ht="12.75" customHeight="1" x14ac:dyDescent="0.2">
      <c r="A574" s="84"/>
      <c r="B574" s="298" t="s">
        <v>114</v>
      </c>
      <c r="C574" s="298"/>
      <c r="D574" s="298"/>
      <c r="E574" s="298"/>
      <c r="F574" s="211" t="str">
        <f>'料金、単位一覧'!$A$67</f>
        <v>昼食代</v>
      </c>
      <c r="G574" s="212"/>
      <c r="H574" s="212"/>
      <c r="I574" s="212"/>
      <c r="J574" s="64">
        <f>VLOOKUP(F574,'料金、単位一覧'!$A$67:$N$81,9,0)</f>
        <v>550</v>
      </c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">
        <f t="shared" si="264"/>
        <v>0</v>
      </c>
      <c r="AQ574" s="65" t="s">
        <v>116</v>
      </c>
      <c r="AR574" s="66">
        <f t="shared" ref="AR574" si="278">AP574*J574</f>
        <v>0</v>
      </c>
      <c r="AS574" s="67"/>
      <c r="AT574" s="68">
        <f t="shared" ref="AT574:AT591" si="279">AR574</f>
        <v>0</v>
      </c>
    </row>
    <row r="575" spans="1:46" ht="12.75" customHeight="1" x14ac:dyDescent="0.2">
      <c r="A575" s="84"/>
      <c r="B575" s="298"/>
      <c r="C575" s="298"/>
      <c r="D575" s="298"/>
      <c r="E575" s="298"/>
      <c r="F575" s="211" t="str">
        <f>'料金、単位一覧'!$A$68</f>
        <v>おやつ代</v>
      </c>
      <c r="G575" s="212"/>
      <c r="H575" s="212"/>
      <c r="I575" s="212"/>
      <c r="J575" s="64">
        <f>VLOOKUP(F575,'料金、単位一覧'!$A$67:$N$81,9,0)</f>
        <v>100</v>
      </c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10">
        <f t="shared" si="264"/>
        <v>0</v>
      </c>
      <c r="AQ575" s="65" t="s">
        <v>116</v>
      </c>
      <c r="AR575" s="66">
        <f t="shared" ref="AR575" si="280">IFERROR(AP575*J575,"")</f>
        <v>0</v>
      </c>
      <c r="AS575" s="13"/>
      <c r="AT575" s="69">
        <f t="shared" si="279"/>
        <v>0</v>
      </c>
    </row>
    <row r="576" spans="1:46" ht="12.75" customHeight="1" x14ac:dyDescent="0.2">
      <c r="A576" s="84"/>
      <c r="B576" s="298"/>
      <c r="C576" s="298"/>
      <c r="D576" s="298"/>
      <c r="E576" s="298"/>
      <c r="F576" s="211" t="str">
        <f>'料金、単位一覧'!$A$69</f>
        <v>パット代</v>
      </c>
      <c r="G576" s="212"/>
      <c r="H576" s="212"/>
      <c r="I576" s="212"/>
      <c r="J576" s="64">
        <f>VLOOKUP(F576,'料金、単位一覧'!$A$67:$N$81,9,0)</f>
        <v>50</v>
      </c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10">
        <f t="shared" si="264"/>
        <v>0</v>
      </c>
      <c r="AQ576" s="65" t="s">
        <v>116</v>
      </c>
      <c r="AR576" s="66">
        <f t="shared" ref="AR576:AR588" si="281">AP576*J576</f>
        <v>0</v>
      </c>
      <c r="AS576" s="13"/>
      <c r="AT576" s="69">
        <f t="shared" si="279"/>
        <v>0</v>
      </c>
    </row>
    <row r="577" spans="1:46" ht="12.75" customHeight="1" x14ac:dyDescent="0.2">
      <c r="A577" s="84"/>
      <c r="B577" s="298"/>
      <c r="C577" s="298"/>
      <c r="D577" s="298"/>
      <c r="E577" s="298"/>
      <c r="F577" s="211" t="str">
        <f>'料金、単位一覧'!$A$70</f>
        <v>リハビリパンツ代</v>
      </c>
      <c r="G577" s="212"/>
      <c r="H577" s="212"/>
      <c r="I577" s="212"/>
      <c r="J577" s="64">
        <f>VLOOKUP(F577,'料金、単位一覧'!$A$67:$N$81,9,0)</f>
        <v>100</v>
      </c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10">
        <f t="shared" si="264"/>
        <v>0</v>
      </c>
      <c r="AQ577" s="65" t="s">
        <v>116</v>
      </c>
      <c r="AR577" s="66">
        <f t="shared" si="281"/>
        <v>0</v>
      </c>
      <c r="AS577" s="13"/>
      <c r="AT577" s="69">
        <f t="shared" si="279"/>
        <v>0</v>
      </c>
    </row>
    <row r="578" spans="1:46" ht="12.75" customHeight="1" x14ac:dyDescent="0.2">
      <c r="A578" s="84"/>
      <c r="B578" s="298"/>
      <c r="C578" s="298"/>
      <c r="D578" s="298"/>
      <c r="E578" s="298"/>
      <c r="F578" s="211" t="str">
        <f>'料金、単位一覧'!$A$71</f>
        <v>おむつ代</v>
      </c>
      <c r="G578" s="212"/>
      <c r="H578" s="212"/>
      <c r="I578" s="212"/>
      <c r="J578" s="64">
        <f>VLOOKUP(F578,'料金、単位一覧'!$A$67:$N$81,9,0)</f>
        <v>150</v>
      </c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10">
        <f t="shared" si="264"/>
        <v>0</v>
      </c>
      <c r="AQ578" s="65" t="s">
        <v>116</v>
      </c>
      <c r="AR578" s="66">
        <f t="shared" si="281"/>
        <v>0</v>
      </c>
      <c r="AS578" s="13"/>
      <c r="AT578" s="69">
        <f t="shared" si="279"/>
        <v>0</v>
      </c>
    </row>
    <row r="579" spans="1:46" ht="12.75" customHeight="1" x14ac:dyDescent="0.2">
      <c r="A579" s="84"/>
      <c r="B579" s="298"/>
      <c r="C579" s="298"/>
      <c r="D579" s="298"/>
      <c r="E579" s="298"/>
      <c r="F579" s="211" t="str">
        <f>'料金、単位一覧'!$A$72</f>
        <v>お泊りサービス</v>
      </c>
      <c r="G579" s="212"/>
      <c r="H579" s="212"/>
      <c r="I579" s="212"/>
      <c r="J579" s="64">
        <f>VLOOKUP(F579,'料金、単位一覧'!$A$67:$N$81,9,0)</f>
        <v>2000</v>
      </c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10">
        <f t="shared" si="264"/>
        <v>0</v>
      </c>
      <c r="AQ579" s="65" t="s">
        <v>116</v>
      </c>
      <c r="AR579" s="66">
        <f t="shared" si="281"/>
        <v>0</v>
      </c>
      <c r="AS579" s="13"/>
      <c r="AT579" s="69">
        <f t="shared" si="279"/>
        <v>0</v>
      </c>
    </row>
    <row r="580" spans="1:46" ht="12.75" customHeight="1" x14ac:dyDescent="0.2">
      <c r="A580" s="84"/>
      <c r="B580" s="298"/>
      <c r="C580" s="298"/>
      <c r="D580" s="298"/>
      <c r="E580" s="298"/>
      <c r="F580" s="211" t="str">
        <f>'料金、単位一覧'!$A$73</f>
        <v>シーツ交換代</v>
      </c>
      <c r="G580" s="212"/>
      <c r="H580" s="212"/>
      <c r="I580" s="212"/>
      <c r="J580" s="64">
        <f>VLOOKUP(F580,'料金、単位一覧'!$A$67:$N$81,9,0)</f>
        <v>220</v>
      </c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10">
        <f t="shared" si="264"/>
        <v>0</v>
      </c>
      <c r="AQ580" s="65" t="s">
        <v>116</v>
      </c>
      <c r="AR580" s="66">
        <f t="shared" si="281"/>
        <v>0</v>
      </c>
      <c r="AS580" s="13"/>
      <c r="AT580" s="69">
        <f t="shared" si="279"/>
        <v>0</v>
      </c>
    </row>
    <row r="581" spans="1:46" ht="12.75" customHeight="1" x14ac:dyDescent="0.2">
      <c r="A581" s="84"/>
      <c r="B581" s="298"/>
      <c r="C581" s="298"/>
      <c r="D581" s="298"/>
      <c r="E581" s="298"/>
      <c r="F581" s="211" t="str">
        <f>'料金、単位一覧'!$A$74</f>
        <v>夕食代</v>
      </c>
      <c r="G581" s="212"/>
      <c r="H581" s="212"/>
      <c r="I581" s="212"/>
      <c r="J581" s="64">
        <f>VLOOKUP(F581,'料金、単位一覧'!$A$67:$N$81,9,0)</f>
        <v>650</v>
      </c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10">
        <f t="shared" si="264"/>
        <v>0</v>
      </c>
      <c r="AQ581" s="65" t="s">
        <v>116</v>
      </c>
      <c r="AR581" s="66">
        <f t="shared" si="281"/>
        <v>0</v>
      </c>
      <c r="AS581" s="13"/>
      <c r="AT581" s="69">
        <f t="shared" si="279"/>
        <v>0</v>
      </c>
    </row>
    <row r="582" spans="1:46" ht="12.75" customHeight="1" x14ac:dyDescent="0.2">
      <c r="A582" s="84"/>
      <c r="B582" s="298"/>
      <c r="C582" s="298"/>
      <c r="D582" s="298"/>
      <c r="E582" s="298"/>
      <c r="F582" s="211" t="str">
        <f>'料金、単位一覧'!$A$75</f>
        <v>朝食代</v>
      </c>
      <c r="G582" s="212"/>
      <c r="H582" s="212"/>
      <c r="I582" s="212"/>
      <c r="J582" s="64">
        <f>VLOOKUP(F582,'料金、単位一覧'!$A$67:$N$81,9,0)</f>
        <v>330</v>
      </c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10">
        <f t="shared" si="264"/>
        <v>0</v>
      </c>
      <c r="AQ582" s="65" t="s">
        <v>116</v>
      </c>
      <c r="AR582" s="66">
        <f t="shared" si="281"/>
        <v>0</v>
      </c>
      <c r="AS582" s="13"/>
      <c r="AT582" s="69">
        <f t="shared" si="279"/>
        <v>0</v>
      </c>
    </row>
    <row r="583" spans="1:46" ht="12.75" customHeight="1" x14ac:dyDescent="0.2">
      <c r="A583" s="84"/>
      <c r="B583" s="298"/>
      <c r="C583" s="298"/>
      <c r="D583" s="298"/>
      <c r="E583" s="298"/>
      <c r="F583" s="211" t="str">
        <f>'料金、単位一覧'!$A$76</f>
        <v>時間外利用料</v>
      </c>
      <c r="G583" s="212"/>
      <c r="H583" s="212"/>
      <c r="I583" s="212"/>
      <c r="J583" s="64">
        <f>VLOOKUP(F583,'料金、単位一覧'!$A$67:$N$81,9,0)</f>
        <v>300</v>
      </c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10">
        <f t="shared" si="264"/>
        <v>0</v>
      </c>
      <c r="AQ583" s="65" t="s">
        <v>116</v>
      </c>
      <c r="AR583" s="66">
        <f t="shared" si="281"/>
        <v>0</v>
      </c>
      <c r="AS583" s="13"/>
      <c r="AT583" s="69">
        <f t="shared" si="279"/>
        <v>0</v>
      </c>
    </row>
    <row r="584" spans="1:46" ht="12.75" customHeight="1" x14ac:dyDescent="0.2">
      <c r="A584" s="84"/>
      <c r="B584" s="298"/>
      <c r="C584" s="298"/>
      <c r="D584" s="298"/>
      <c r="E584" s="298"/>
      <c r="F584" s="211" t="str">
        <f>'料金、単位一覧'!$A$77</f>
        <v>洗濯代</v>
      </c>
      <c r="G584" s="212"/>
      <c r="H584" s="212"/>
      <c r="I584" s="212"/>
      <c r="J584" s="64">
        <f>VLOOKUP(F584,'料金、単位一覧'!$A$67:$N$81,9,0)</f>
        <v>150</v>
      </c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10">
        <f t="shared" si="264"/>
        <v>0</v>
      </c>
      <c r="AQ584" s="65" t="s">
        <v>116</v>
      </c>
      <c r="AR584" s="66">
        <f t="shared" si="281"/>
        <v>0</v>
      </c>
      <c r="AS584" s="13"/>
      <c r="AT584" s="69">
        <f t="shared" si="279"/>
        <v>0</v>
      </c>
    </row>
    <row r="585" spans="1:46" ht="12.75" customHeight="1" x14ac:dyDescent="0.2">
      <c r="A585" s="84"/>
      <c r="B585" s="298"/>
      <c r="C585" s="298"/>
      <c r="D585" s="298"/>
      <c r="E585" s="298"/>
      <c r="F585" s="211" t="str">
        <f>'料金、単位一覧'!$A$78</f>
        <v>通院サポート（最初の３時間）</v>
      </c>
      <c r="G585" s="212"/>
      <c r="H585" s="212"/>
      <c r="I585" s="212"/>
      <c r="J585" s="64">
        <f>VLOOKUP(F585,'料金、単位一覧'!$A$67:$N$81,9,0)</f>
        <v>3300</v>
      </c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10">
        <f t="shared" si="264"/>
        <v>0</v>
      </c>
      <c r="AQ585" s="65" t="s">
        <v>116</v>
      </c>
      <c r="AR585" s="66">
        <f t="shared" si="281"/>
        <v>0</v>
      </c>
      <c r="AS585" s="13"/>
      <c r="AT585" s="69">
        <f t="shared" si="279"/>
        <v>0</v>
      </c>
    </row>
    <row r="586" spans="1:46" ht="12.75" customHeight="1" x14ac:dyDescent="0.2">
      <c r="A586" s="84"/>
      <c r="B586" s="298"/>
      <c r="C586" s="298"/>
      <c r="D586" s="298"/>
      <c r="E586" s="298"/>
      <c r="F586" s="211" t="str">
        <f>'料金、単位一覧'!$A$79</f>
        <v>通院サポート延長（１時間毎）</v>
      </c>
      <c r="G586" s="212"/>
      <c r="H586" s="212"/>
      <c r="I586" s="212"/>
      <c r="J586" s="64">
        <f>VLOOKUP(F586,'料金、単位一覧'!$A$67:$N$81,9,0)</f>
        <v>1100</v>
      </c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10">
        <f t="shared" si="264"/>
        <v>0</v>
      </c>
      <c r="AQ586" s="65" t="s">
        <v>116</v>
      </c>
      <c r="AR586" s="66">
        <f t="shared" si="281"/>
        <v>0</v>
      </c>
      <c r="AS586" s="13"/>
      <c r="AT586" s="69">
        <f t="shared" si="279"/>
        <v>0</v>
      </c>
    </row>
    <row r="587" spans="1:46" ht="12.75" customHeight="1" x14ac:dyDescent="0.2">
      <c r="A587" s="84"/>
      <c r="B587" s="298"/>
      <c r="C587" s="298"/>
      <c r="D587" s="298"/>
      <c r="E587" s="298"/>
      <c r="F587" s="211" t="str">
        <f>'料金、単位一覧'!$A$80</f>
        <v>保険外事業利用（要介護）</v>
      </c>
      <c r="G587" s="212"/>
      <c r="H587" s="212"/>
      <c r="I587" s="212"/>
      <c r="J587" s="64">
        <f>VLOOKUP(F587,'料金、単位一覧'!$A$67:$N$81,9,0)</f>
        <v>3000</v>
      </c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10">
        <f t="shared" si="264"/>
        <v>0</v>
      </c>
      <c r="AQ587" s="65" t="s">
        <v>116</v>
      </c>
      <c r="AR587" s="66">
        <f t="shared" si="281"/>
        <v>0</v>
      </c>
      <c r="AS587" s="13"/>
      <c r="AT587" s="69">
        <f t="shared" si="279"/>
        <v>0</v>
      </c>
    </row>
    <row r="588" spans="1:46" ht="12.75" customHeight="1" x14ac:dyDescent="0.2">
      <c r="A588" s="84"/>
      <c r="B588" s="298"/>
      <c r="C588" s="298"/>
      <c r="D588" s="298"/>
      <c r="E588" s="298"/>
      <c r="F588" s="211" t="str">
        <f>'料金、単位一覧'!$A$81</f>
        <v>通所介護実費請求（要支援）</v>
      </c>
      <c r="G588" s="212"/>
      <c r="H588" s="212"/>
      <c r="I588" s="212"/>
      <c r="J588" s="70">
        <f>VLOOKUP(F588,'料金、単位一覧'!$A$67:$N$81,9,0)</f>
        <v>5000</v>
      </c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10">
        <f t="shared" si="264"/>
        <v>0</v>
      </c>
      <c r="AQ588" s="65" t="s">
        <v>116</v>
      </c>
      <c r="AR588" s="66">
        <f t="shared" si="281"/>
        <v>0</v>
      </c>
      <c r="AS588" s="13"/>
      <c r="AT588" s="69">
        <f t="shared" si="279"/>
        <v>0</v>
      </c>
    </row>
    <row r="589" spans="1:46" ht="12.75" customHeight="1" x14ac:dyDescent="0.2">
      <c r="A589" s="84"/>
      <c r="B589" s="298" t="s">
        <v>117</v>
      </c>
      <c r="C589" s="298"/>
      <c r="D589" s="298"/>
      <c r="E589" s="298"/>
      <c r="F589" s="213"/>
      <c r="G589" s="214"/>
      <c r="H589" s="214"/>
      <c r="I589" s="215"/>
      <c r="J589" s="71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65" t="s">
        <v>116</v>
      </c>
      <c r="AQ589" s="65" t="s">
        <v>116</v>
      </c>
      <c r="AR589" s="66"/>
      <c r="AS589" s="13"/>
      <c r="AT589" s="69">
        <f t="shared" si="279"/>
        <v>0</v>
      </c>
    </row>
    <row r="590" spans="1:46" ht="12.75" customHeight="1" x14ac:dyDescent="0.2">
      <c r="A590" s="84"/>
      <c r="B590" s="298"/>
      <c r="C590" s="298"/>
      <c r="D590" s="298"/>
      <c r="E590" s="298"/>
      <c r="F590" s="213"/>
      <c r="G590" s="214"/>
      <c r="H590" s="214"/>
      <c r="I590" s="215"/>
      <c r="J590" s="71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65" t="s">
        <v>116</v>
      </c>
      <c r="AQ590" s="65" t="s">
        <v>116</v>
      </c>
      <c r="AR590" s="66"/>
      <c r="AS590" s="13"/>
      <c r="AT590" s="69">
        <f t="shared" si="279"/>
        <v>0</v>
      </c>
    </row>
    <row r="591" spans="1:46" ht="12.75" customHeight="1" thickBot="1" x14ac:dyDescent="0.25">
      <c r="A591" s="84"/>
      <c r="B591" s="299"/>
      <c r="C591" s="299"/>
      <c r="D591" s="299"/>
      <c r="E591" s="299"/>
      <c r="F591" s="216"/>
      <c r="G591" s="217"/>
      <c r="H591" s="217"/>
      <c r="I591" s="218"/>
      <c r="J591" s="72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73" t="s">
        <v>116</v>
      </c>
      <c r="AQ591" s="73" t="s">
        <v>116</v>
      </c>
      <c r="AR591" s="74"/>
      <c r="AS591" s="74"/>
      <c r="AT591" s="75">
        <f t="shared" si="279"/>
        <v>0</v>
      </c>
    </row>
    <row r="592" spans="1:46" ht="12.75" customHeight="1" thickBot="1" x14ac:dyDescent="0.25">
      <c r="A592" s="311" t="s">
        <v>7</v>
      </c>
      <c r="B592" s="312"/>
      <c r="C592" s="312"/>
      <c r="D592" s="312"/>
      <c r="E592" s="313"/>
      <c r="F592" s="219">
        <f t="shared" ref="F592" si="282">SUM(AT544:AT591)</f>
        <v>0</v>
      </c>
      <c r="G592" s="220"/>
      <c r="H592" s="220"/>
      <c r="I592" s="221"/>
      <c r="J592" s="76"/>
      <c r="K592" s="234" t="s">
        <v>12</v>
      </c>
      <c r="L592" s="235"/>
      <c r="M592" s="235"/>
      <c r="N592" s="235"/>
      <c r="O592" s="236"/>
      <c r="P592" s="237">
        <f t="shared" ref="P592" si="283">SUM(AT544:AT573)</f>
        <v>0</v>
      </c>
      <c r="Q592" s="220"/>
      <c r="R592" s="220"/>
      <c r="S592" s="220"/>
      <c r="T592" s="221"/>
      <c r="U592" s="238" t="s">
        <v>13</v>
      </c>
      <c r="V592" s="235"/>
      <c r="W592" s="235"/>
      <c r="X592" s="235"/>
      <c r="Y592" s="236"/>
      <c r="Z592" s="237">
        <f t="shared" ref="Z592" si="284">SUM(AT574:AT591)</f>
        <v>0</v>
      </c>
      <c r="AA592" s="220"/>
      <c r="AB592" s="220"/>
      <c r="AC592" s="220"/>
      <c r="AD592" s="221"/>
      <c r="AE592" s="238" t="s">
        <v>14</v>
      </c>
      <c r="AF592" s="235"/>
      <c r="AG592" s="235"/>
      <c r="AH592" s="235"/>
      <c r="AI592" s="236"/>
      <c r="AJ592" s="239">
        <f t="shared" ref="AJ592" si="285">SUM(AQ545:AQ551,AQ552:AQ573)</f>
        <v>0</v>
      </c>
      <c r="AK592" s="220"/>
      <c r="AL592" s="220"/>
      <c r="AM592" s="220"/>
      <c r="AN592" s="220"/>
      <c r="AO592" s="221"/>
      <c r="AP592" s="77"/>
      <c r="AQ592" s="78"/>
      <c r="AR592" s="78"/>
      <c r="AS592" s="78"/>
      <c r="AT592" s="79"/>
    </row>
    <row r="593" spans="1:47" ht="12.75" customHeight="1" x14ac:dyDescent="0.2">
      <c r="A593" s="240" t="s">
        <v>1</v>
      </c>
      <c r="B593" s="241"/>
      <c r="C593" s="241"/>
      <c r="D593" s="241"/>
      <c r="E593" s="242"/>
      <c r="F593" s="242" t="s">
        <v>4</v>
      </c>
      <c r="G593" s="243"/>
      <c r="H593" s="243"/>
      <c r="I593" s="243"/>
      <c r="J593" s="53"/>
      <c r="K593" s="243"/>
      <c r="L593" s="243"/>
      <c r="M593" s="243"/>
      <c r="N593" s="243"/>
      <c r="O593" s="243"/>
      <c r="P593" s="243"/>
      <c r="Q593" s="243"/>
      <c r="R593" s="243"/>
      <c r="S593" s="243"/>
      <c r="T593" s="243"/>
      <c r="U593" s="243"/>
      <c r="V593" s="243"/>
      <c r="W593" s="243"/>
      <c r="X593" s="243"/>
      <c r="Y593" s="243"/>
      <c r="Z593" s="243"/>
      <c r="AA593" s="243"/>
      <c r="AB593" s="243"/>
      <c r="AC593" s="243"/>
      <c r="AD593" s="243"/>
      <c r="AE593" s="243"/>
      <c r="AF593" s="243"/>
      <c r="AG593" s="243"/>
      <c r="AH593" s="243"/>
      <c r="AI593" s="243"/>
      <c r="AJ593" s="243"/>
      <c r="AK593" s="243"/>
      <c r="AL593" s="243"/>
      <c r="AM593" s="243"/>
      <c r="AN593" s="243"/>
      <c r="AO593" s="243"/>
      <c r="AP593" s="244"/>
      <c r="AQ593" s="54">
        <f>IFERROR(ROUND(ROUND(VLOOKUP($O$2,'料金、単位一覧'!$A$47:$L$64,9,0)*SUM(AQ594:AQ622),0),"0"),0)</f>
        <v>0</v>
      </c>
      <c r="AR593" s="55">
        <f>TRUNC(TRUNC(SUM(AQ593,AQ594:AQ622)*'料金、単位一覧'!$P$4)-TRUNC(SUM(AQ594:AQ622)*'料金、単位一覧'!$P$4))</f>
        <v>0</v>
      </c>
      <c r="AS593" s="55">
        <f t="shared" ref="AS593" si="286">TRUNC(AR593*A611,0)</f>
        <v>0</v>
      </c>
      <c r="AT593" s="56">
        <f t="shared" ref="AT593:AT594" si="287">AR593-AS593</f>
        <v>0</v>
      </c>
      <c r="AU593" s="57">
        <f t="shared" ref="AU593" si="288">AR593</f>
        <v>0</v>
      </c>
    </row>
    <row r="594" spans="1:47" ht="12.75" customHeight="1" x14ac:dyDescent="0.2">
      <c r="A594" s="245" t="s">
        <v>119</v>
      </c>
      <c r="B594" s="246"/>
      <c r="C594" s="246"/>
      <c r="D594" s="246"/>
      <c r="E594" s="251" t="s">
        <v>8</v>
      </c>
      <c r="F594" s="254" t="s">
        <v>141</v>
      </c>
      <c r="G594" s="254"/>
      <c r="H594" s="254"/>
      <c r="I594" s="254"/>
      <c r="J594" s="5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  <c r="AM594" s="88"/>
      <c r="AN594" s="88"/>
      <c r="AO594" s="88"/>
      <c r="AP594" s="8">
        <f t="shared" ref="AP594:AP637" si="289">SUM(K594:AO594)</f>
        <v>0</v>
      </c>
      <c r="AQ594" s="59">
        <f>IFERROR(TRUNC(CHOOSE(A605,'料金、単位一覧'!$E$9,'料金、単位一覧'!$E$10,'料金、単位一覧'!$E$11,'料金、単位一覧'!$E$12,'料金、単位一覧'!$E$13)*AP594),0)</f>
        <v>0</v>
      </c>
      <c r="AR594" s="228">
        <f>TRUNC(SUM(AQ594:AQ622)*'料金、単位一覧'!$P$4)</f>
        <v>0</v>
      </c>
      <c r="AS594" s="228">
        <f t="shared" ref="AS594" si="290">TRUNC(AR594*A611,0)</f>
        <v>0</v>
      </c>
      <c r="AT594" s="231">
        <f t="shared" si="287"/>
        <v>0</v>
      </c>
      <c r="AU594" s="57"/>
    </row>
    <row r="595" spans="1:47" ht="12.75" customHeight="1" x14ac:dyDescent="0.2">
      <c r="A595" s="247"/>
      <c r="B595" s="248"/>
      <c r="C595" s="248"/>
      <c r="D595" s="248"/>
      <c r="E595" s="252"/>
      <c r="F595" s="222" t="s">
        <v>142</v>
      </c>
      <c r="G595" s="222"/>
      <c r="H595" s="222"/>
      <c r="I595" s="222"/>
      <c r="J595" s="27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8">
        <f t="shared" si="289"/>
        <v>0</v>
      </c>
      <c r="AQ595" s="11">
        <f>IFERROR(TRUNC(CHOOSE(A605,'料金、単位一覧'!$H$9,'料金、単位一覧'!$H$10,'料金、単位一覧'!$H$11,'料金、単位一覧'!$H$12,'料金、単位一覧'!$H$13)*AP595),0)</f>
        <v>0</v>
      </c>
      <c r="AR595" s="229"/>
      <c r="AS595" s="229"/>
      <c r="AT595" s="232"/>
    </row>
    <row r="596" spans="1:47" ht="12.75" customHeight="1" x14ac:dyDescent="0.2">
      <c r="A596" s="247"/>
      <c r="B596" s="248"/>
      <c r="C596" s="248"/>
      <c r="D596" s="248"/>
      <c r="E596" s="252"/>
      <c r="F596" s="222" t="s">
        <v>143</v>
      </c>
      <c r="G596" s="222"/>
      <c r="H596" s="222"/>
      <c r="I596" s="222"/>
      <c r="J596" s="27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8">
        <f t="shared" si="289"/>
        <v>0</v>
      </c>
      <c r="AQ596" s="11">
        <f>IFERROR(TRUNC(CHOOSE(A605,'料金、単位一覧'!$K$9,'料金、単位一覧'!$K$10,'料金、単位一覧'!$K$11,'料金、単位一覧'!$K$12,'料金、単位一覧'!$K$13)*AP596),0)</f>
        <v>0</v>
      </c>
      <c r="AR596" s="229"/>
      <c r="AS596" s="229"/>
      <c r="AT596" s="232"/>
    </row>
    <row r="597" spans="1:47" ht="12.75" customHeight="1" x14ac:dyDescent="0.2">
      <c r="A597" s="247"/>
      <c r="B597" s="248"/>
      <c r="C597" s="248"/>
      <c r="D597" s="248"/>
      <c r="E597" s="252"/>
      <c r="F597" s="222" t="s">
        <v>144</v>
      </c>
      <c r="G597" s="222"/>
      <c r="H597" s="222"/>
      <c r="I597" s="222"/>
      <c r="J597" s="27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8">
        <f t="shared" si="289"/>
        <v>0</v>
      </c>
      <c r="AQ597" s="11">
        <f>IFERROR(TRUNC(CHOOSE(A605,'料金、単位一覧'!$N$9,'料金、単位一覧'!$N$10,'料金、単位一覧'!$N$11,'料金、単位一覧'!$N$12,'料金、単位一覧'!$N$13)*AP597),0)</f>
        <v>0</v>
      </c>
      <c r="AR597" s="229"/>
      <c r="AS597" s="229"/>
      <c r="AT597" s="232"/>
    </row>
    <row r="598" spans="1:47" ht="12.75" customHeight="1" x14ac:dyDescent="0.2">
      <c r="A598" s="247"/>
      <c r="B598" s="248"/>
      <c r="C598" s="248"/>
      <c r="D598" s="248"/>
      <c r="E598" s="252"/>
      <c r="F598" s="222" t="s">
        <v>145</v>
      </c>
      <c r="G598" s="222"/>
      <c r="H598" s="222"/>
      <c r="I598" s="222"/>
      <c r="J598" s="27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8">
        <f t="shared" si="289"/>
        <v>0</v>
      </c>
      <c r="AQ598" s="11">
        <f>IFERROR(TRUNC(CHOOSE(A605,'料金、単位一覧'!$Q$9,'料金、単位一覧'!$Q$10,'料金、単位一覧'!$Q$11,'料金、単位一覧'!$Q$12,'料金、単位一覧'!$Q$13)*AP598),0)</f>
        <v>0</v>
      </c>
      <c r="AR598" s="229"/>
      <c r="AS598" s="229"/>
      <c r="AT598" s="232"/>
    </row>
    <row r="599" spans="1:47" ht="12.75" customHeight="1" x14ac:dyDescent="0.2">
      <c r="A599" s="247"/>
      <c r="B599" s="248"/>
      <c r="C599" s="248"/>
      <c r="D599" s="248"/>
      <c r="E599" s="252"/>
      <c r="F599" s="222" t="s">
        <v>146</v>
      </c>
      <c r="G599" s="222"/>
      <c r="H599" s="222"/>
      <c r="I599" s="222"/>
      <c r="J599" s="27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8">
        <f t="shared" si="289"/>
        <v>0</v>
      </c>
      <c r="AQ599" s="12">
        <f>IFERROR(TRUNC(CHOOSE(A605,'料金、単位一覧'!$T$9,'料金、単位一覧'!$T$10,'料金、単位一覧'!$T$11,'料金、単位一覧'!$T$12,'料金、単位一覧'!$T$13)*AP599),0)</f>
        <v>0</v>
      </c>
      <c r="AR599" s="229"/>
      <c r="AS599" s="229"/>
      <c r="AT599" s="232"/>
    </row>
    <row r="600" spans="1:47" ht="12.75" customHeight="1" x14ac:dyDescent="0.2">
      <c r="A600" s="247"/>
      <c r="B600" s="248"/>
      <c r="C600" s="248"/>
      <c r="D600" s="248"/>
      <c r="E600" s="252"/>
      <c r="F600" s="222" t="s">
        <v>147</v>
      </c>
      <c r="G600" s="222"/>
      <c r="H600" s="222"/>
      <c r="I600" s="222"/>
      <c r="J600" s="27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8">
        <f t="shared" si="289"/>
        <v>0</v>
      </c>
      <c r="AQ600" s="12">
        <f>IFERROR(TRUNC(CHOOSE(A605,'料金、単位一覧'!$W$9,'料金、単位一覧'!$W$10,'料金、単位一覧'!$W$11,'料金、単位一覧'!$W$12,'料金、単位一覧'!$W$13)*AP600),0)</f>
        <v>0</v>
      </c>
      <c r="AR600" s="229"/>
      <c r="AS600" s="229"/>
      <c r="AT600" s="232"/>
    </row>
    <row r="601" spans="1:47" ht="12.75" customHeight="1" x14ac:dyDescent="0.2">
      <c r="A601" s="247"/>
      <c r="B601" s="248"/>
      <c r="C601" s="248"/>
      <c r="D601" s="248"/>
      <c r="E601" s="252"/>
      <c r="F601" s="223" t="str">
        <f>'料金、単位一覧'!$A$16</f>
        <v>延長加算</v>
      </c>
      <c r="G601" s="224"/>
      <c r="H601" s="224"/>
      <c r="I601" s="61" t="str">
        <f>VLOOKUP(F601,'料金、単位一覧'!$A$16:$AD$33,26,0)</f>
        <v>1H</v>
      </c>
      <c r="J601" s="60">
        <f>VLOOKUP(F601,'料金、単位一覧'!$A$16:$N$33,9,0)</f>
        <v>50</v>
      </c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8">
        <f t="shared" si="289"/>
        <v>0</v>
      </c>
      <c r="AQ601" s="12">
        <f t="shared" ref="AQ601" si="291">(COUNTIF($K601:$AO601,"&gt;=5")*($J601*5))+(COUNTIF($K601:$AO601,"=4")*($J601*4))+(COUNTIF($K601:$AO601,"=3")*($J601*3))+(COUNTIF($K601:$AO601,"=2")*($J601*2))+(COUNTIF($K601:$AO601,"=1")*$J601)</f>
        <v>0</v>
      </c>
      <c r="AR601" s="229"/>
      <c r="AS601" s="229"/>
      <c r="AT601" s="232"/>
    </row>
    <row r="602" spans="1:47" ht="12.75" customHeight="1" x14ac:dyDescent="0.2">
      <c r="A602" s="247"/>
      <c r="B602" s="248"/>
      <c r="C602" s="248"/>
      <c r="D602" s="248"/>
      <c r="E602" s="252"/>
      <c r="F602" s="223" t="str">
        <f>'料金、単位一覧'!$A$17</f>
        <v>個別機能訓練加算(Ⅰ)</v>
      </c>
      <c r="G602" s="224"/>
      <c r="H602" s="224"/>
      <c r="I602" s="61">
        <f>VLOOKUP(F602,'料金、単位一覧'!$A$16:$AD$33,26,0)</f>
        <v>0</v>
      </c>
      <c r="J602" s="60">
        <f>VLOOKUP(F602,'料金、単位一覧'!$A$16:$N$33,9,0)</f>
        <v>27</v>
      </c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8">
        <f t="shared" si="289"/>
        <v>0</v>
      </c>
      <c r="AQ602" s="12">
        <f t="shared" ref="AQ602:AQ603" si="292">AP602*J602</f>
        <v>0</v>
      </c>
      <c r="AR602" s="229"/>
      <c r="AS602" s="229"/>
      <c r="AT602" s="232"/>
    </row>
    <row r="603" spans="1:47" ht="12.75" customHeight="1" x14ac:dyDescent="0.2">
      <c r="A603" s="249"/>
      <c r="B603" s="250"/>
      <c r="C603" s="250"/>
      <c r="D603" s="250"/>
      <c r="E603" s="253"/>
      <c r="F603" s="223" t="str">
        <f>'料金、単位一覧'!$A$18</f>
        <v>個別機能訓練加算(Ⅱ)</v>
      </c>
      <c r="G603" s="224"/>
      <c r="H603" s="224"/>
      <c r="I603" s="61">
        <f>VLOOKUP(F603,'料金、単位一覧'!$A$16:$AD$33,26,0)</f>
        <v>0</v>
      </c>
      <c r="J603" s="60">
        <f>VLOOKUP(F603,'料金、単位一覧'!$A$16:$N$33,9,0)</f>
        <v>20</v>
      </c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8">
        <f t="shared" si="289"/>
        <v>0</v>
      </c>
      <c r="AQ603" s="12">
        <f t="shared" si="292"/>
        <v>0</v>
      </c>
      <c r="AR603" s="229"/>
      <c r="AS603" s="229"/>
      <c r="AT603" s="232"/>
    </row>
    <row r="604" spans="1:47" ht="12.75" customHeight="1" x14ac:dyDescent="0.2">
      <c r="A604" s="256" t="s">
        <v>140</v>
      </c>
      <c r="B604" s="257"/>
      <c r="C604" s="257"/>
      <c r="D604" s="257"/>
      <c r="E604" s="257"/>
      <c r="F604" s="223" t="str">
        <f>'料金、単位一覧'!$A$19</f>
        <v>入浴加算（Ⅰ）</v>
      </c>
      <c r="G604" s="224"/>
      <c r="H604" s="224"/>
      <c r="I604" s="61" t="str">
        <f>VLOOKUP(F604,'料金、単位一覧'!$A$16:$AD$33,26,0)</f>
        <v>月1回</v>
      </c>
      <c r="J604" s="60">
        <f>VLOOKUP(F604,'料金、単位一覧'!$A$16:$N$33,9,0)</f>
        <v>40</v>
      </c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8">
        <f t="shared" si="289"/>
        <v>0</v>
      </c>
      <c r="AQ604" s="12">
        <f t="shared" ref="AQ604" si="293">IF(AP604&gt;1,1,AP604)*J604</f>
        <v>0</v>
      </c>
      <c r="AR604" s="229"/>
      <c r="AS604" s="229"/>
      <c r="AT604" s="232"/>
    </row>
    <row r="605" spans="1:47" ht="12.75" customHeight="1" x14ac:dyDescent="0.2">
      <c r="A605" s="258">
        <v>2</v>
      </c>
      <c r="B605" s="259"/>
      <c r="C605" s="259"/>
      <c r="D605" s="259"/>
      <c r="E605" s="259"/>
      <c r="F605" s="223" t="str">
        <f>'料金、単位一覧'!$A$20</f>
        <v>入浴加算（Ⅱ）</v>
      </c>
      <c r="G605" s="224"/>
      <c r="H605" s="224"/>
      <c r="I605" s="61">
        <f>VLOOKUP(F605,'料金、単位一覧'!$A$16:$AD$33,26,0)</f>
        <v>0</v>
      </c>
      <c r="J605" s="60">
        <f>VLOOKUP(F605,'料金、単位一覧'!$A$16:$N$33,9,0)</f>
        <v>55</v>
      </c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8">
        <f t="shared" si="289"/>
        <v>0</v>
      </c>
      <c r="AQ605" s="12">
        <f t="shared" ref="AQ605:AQ609" si="294">AP605*J605</f>
        <v>0</v>
      </c>
      <c r="AR605" s="229"/>
      <c r="AS605" s="229"/>
      <c r="AT605" s="232"/>
    </row>
    <row r="606" spans="1:47" ht="12.75" customHeight="1" x14ac:dyDescent="0.2">
      <c r="A606" s="258"/>
      <c r="B606" s="259"/>
      <c r="C606" s="259"/>
      <c r="D606" s="259"/>
      <c r="E606" s="259"/>
      <c r="F606" s="223" t="str">
        <f>'料金、単位一覧'!$A$21</f>
        <v>若年性認知利用者受入加算</v>
      </c>
      <c r="G606" s="224"/>
      <c r="H606" s="224"/>
      <c r="I606" s="61">
        <f>VLOOKUP(F606,'料金、単位一覧'!$A$16:$AD$33,26,0)</f>
        <v>0</v>
      </c>
      <c r="J606" s="60">
        <f>VLOOKUP(F606,'料金、単位一覧'!$A$16:$N$33,9,0)</f>
        <v>60</v>
      </c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8">
        <f t="shared" si="289"/>
        <v>0</v>
      </c>
      <c r="AQ606" s="12">
        <f t="shared" si="294"/>
        <v>0</v>
      </c>
      <c r="AR606" s="229"/>
      <c r="AS606" s="229"/>
      <c r="AT606" s="232"/>
    </row>
    <row r="607" spans="1:47" ht="12.75" customHeight="1" x14ac:dyDescent="0.2">
      <c r="A607" s="290" t="s">
        <v>9</v>
      </c>
      <c r="B607" s="291"/>
      <c r="C607" s="291"/>
      <c r="D607" s="291"/>
      <c r="E607" s="291"/>
      <c r="F607" s="223" t="str">
        <f>'料金、単位一覧'!$A$22</f>
        <v>生活機能向上連携加算(Ⅰ)</v>
      </c>
      <c r="G607" s="224"/>
      <c r="H607" s="224"/>
      <c r="I607" s="61">
        <f>VLOOKUP(F607,'料金、単位一覧'!$A$16:$AD$33,26,0)</f>
        <v>0</v>
      </c>
      <c r="J607" s="60">
        <f>VLOOKUP(F607,'料金、単位一覧'!$A$16:$N$33,9,0)</f>
        <v>100</v>
      </c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8">
        <f t="shared" si="289"/>
        <v>0</v>
      </c>
      <c r="AQ607" s="12">
        <f t="shared" si="294"/>
        <v>0</v>
      </c>
      <c r="AR607" s="229"/>
      <c r="AS607" s="229"/>
      <c r="AT607" s="232"/>
    </row>
    <row r="608" spans="1:47" ht="12.75" customHeight="1" x14ac:dyDescent="0.2">
      <c r="A608" s="288">
        <f t="shared" ref="A608" si="295">IF(A620="NG","↑介護度を選択",VLOOKUP("選択",A618:E619,2,0))</f>
        <v>10531</v>
      </c>
      <c r="B608" s="289"/>
      <c r="C608" s="289"/>
      <c r="D608" s="289"/>
      <c r="E608" s="289"/>
      <c r="F608" s="223" t="str">
        <f>'料金、単位一覧'!$A$23</f>
        <v>生活機能向上連携加算(Ⅱ)</v>
      </c>
      <c r="G608" s="224"/>
      <c r="H608" s="224"/>
      <c r="I608" s="61">
        <f>VLOOKUP(F608,'料金、単位一覧'!$A$16:$AD$33,26,0)</f>
        <v>0</v>
      </c>
      <c r="J608" s="60">
        <f>VLOOKUP(F608,'料金、単位一覧'!$A$16:$N$33,9,0)</f>
        <v>200</v>
      </c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8">
        <f t="shared" si="289"/>
        <v>0</v>
      </c>
      <c r="AQ608" s="12">
        <f t="shared" si="294"/>
        <v>0</v>
      </c>
      <c r="AR608" s="229"/>
      <c r="AS608" s="229"/>
      <c r="AT608" s="232"/>
    </row>
    <row r="609" spans="1:46" ht="12.75" customHeight="1" x14ac:dyDescent="0.2">
      <c r="A609" s="288"/>
      <c r="B609" s="289"/>
      <c r="C609" s="289"/>
      <c r="D609" s="289"/>
      <c r="E609" s="289"/>
      <c r="F609" s="223" t="str">
        <f>'料金、単位一覧'!$A$24</f>
        <v>ADL維持等加算(Ⅰ)</v>
      </c>
      <c r="G609" s="224"/>
      <c r="H609" s="224"/>
      <c r="I609" s="61">
        <f>VLOOKUP(F609,'料金、単位一覧'!$A$16:$AD$33,26,0)</f>
        <v>0</v>
      </c>
      <c r="J609" s="60">
        <f>VLOOKUP(F609,'料金、単位一覧'!$A$16:$N$33,9,0)</f>
        <v>30</v>
      </c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8">
        <f t="shared" si="289"/>
        <v>0</v>
      </c>
      <c r="AQ609" s="12">
        <f t="shared" si="294"/>
        <v>0</v>
      </c>
      <c r="AR609" s="229"/>
      <c r="AS609" s="229"/>
      <c r="AT609" s="232"/>
    </row>
    <row r="610" spans="1:46" ht="12.75" customHeight="1" x14ac:dyDescent="0.2">
      <c r="A610" s="256" t="s">
        <v>10</v>
      </c>
      <c r="B610" s="257"/>
      <c r="C610" s="257"/>
      <c r="D610" s="257"/>
      <c r="E610" s="257"/>
      <c r="F610" s="223" t="str">
        <f>'料金、単位一覧'!$A$25</f>
        <v>ADL維持等加算(Ⅱ)</v>
      </c>
      <c r="G610" s="224"/>
      <c r="H610" s="224"/>
      <c r="I610" s="61" t="str">
        <f>VLOOKUP(F610,'料金、単位一覧'!$A$16:$AD$33,26,0)</f>
        <v>月1回</v>
      </c>
      <c r="J610" s="60">
        <f>VLOOKUP(F610,'料金、単位一覧'!$A$16:$N$33,9,0)</f>
        <v>60</v>
      </c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8">
        <f t="shared" si="289"/>
        <v>0</v>
      </c>
      <c r="AQ610" s="12">
        <f t="shared" ref="AQ610:AQ614" si="296">IF(AP610&gt;1,1,AP610)*J610</f>
        <v>0</v>
      </c>
      <c r="AR610" s="229"/>
      <c r="AS610" s="229"/>
      <c r="AT610" s="232"/>
    </row>
    <row r="611" spans="1:46" ht="12.75" customHeight="1" x14ac:dyDescent="0.2">
      <c r="A611" s="292">
        <v>0.9</v>
      </c>
      <c r="B611" s="293"/>
      <c r="C611" s="293"/>
      <c r="D611" s="293"/>
      <c r="E611" s="294"/>
      <c r="F611" s="223" t="str">
        <f>'料金、単位一覧'!$A$26</f>
        <v>栄養アセスメント加算</v>
      </c>
      <c r="G611" s="224"/>
      <c r="H611" s="224"/>
      <c r="I611" s="61" t="str">
        <f>VLOOKUP(F611,'料金、単位一覧'!$A$16:$AD$33,26,0)</f>
        <v>月1回</v>
      </c>
      <c r="J611" s="60">
        <f>VLOOKUP(F611,'料金、単位一覧'!$A$16:$N$33,9,0)</f>
        <v>50</v>
      </c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8">
        <f t="shared" si="289"/>
        <v>0</v>
      </c>
      <c r="AQ611" s="12">
        <f t="shared" si="296"/>
        <v>0</v>
      </c>
      <c r="AR611" s="229"/>
      <c r="AS611" s="229"/>
      <c r="AT611" s="232"/>
    </row>
    <row r="612" spans="1:46" ht="12.75" customHeight="1" x14ac:dyDescent="0.2">
      <c r="A612" s="295"/>
      <c r="B612" s="296"/>
      <c r="C612" s="296"/>
      <c r="D612" s="296"/>
      <c r="E612" s="297"/>
      <c r="F612" s="223" t="str">
        <f>'料金、単位一覧'!$A$27</f>
        <v>栄養改善加算</v>
      </c>
      <c r="G612" s="224"/>
      <c r="H612" s="224"/>
      <c r="I612" s="61" t="str">
        <f>VLOOKUP(F612,'料金、単位一覧'!$A$16:$AD$33,26,0)</f>
        <v>月1回</v>
      </c>
      <c r="J612" s="60">
        <f>VLOOKUP(F612,'料金、単位一覧'!$A$16:$N$33,9,0)</f>
        <v>200</v>
      </c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8">
        <f t="shared" si="289"/>
        <v>0</v>
      </c>
      <c r="AQ612" s="12">
        <f t="shared" si="296"/>
        <v>0</v>
      </c>
      <c r="AR612" s="229"/>
      <c r="AS612" s="229"/>
      <c r="AT612" s="232"/>
    </row>
    <row r="613" spans="1:46" ht="12.75" customHeight="1" x14ac:dyDescent="0.2">
      <c r="A613" s="256" t="s">
        <v>11</v>
      </c>
      <c r="B613" s="257"/>
      <c r="C613" s="257"/>
      <c r="D613" s="257"/>
      <c r="E613" s="260"/>
      <c r="F613" s="223" t="str">
        <f>'料金、単位一覧'!$A$28</f>
        <v>口腔・栄養スクリーニング加算(Ⅰ)</v>
      </c>
      <c r="G613" s="224"/>
      <c r="H613" s="224"/>
      <c r="I613" s="61" t="str">
        <f>VLOOKUP(F613,'料金、単位一覧'!$A$16:$AD$33,26,0)</f>
        <v>月1回</v>
      </c>
      <c r="J613" s="60">
        <f>VLOOKUP(F613,'料金、単位一覧'!$A$16:$N$33,9,0)</f>
        <v>20</v>
      </c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8">
        <f t="shared" si="289"/>
        <v>0</v>
      </c>
      <c r="AQ613" s="12">
        <f t="shared" si="296"/>
        <v>0</v>
      </c>
      <c r="AR613" s="229"/>
      <c r="AS613" s="229"/>
      <c r="AT613" s="232"/>
    </row>
    <row r="614" spans="1:46" ht="12.75" customHeight="1" x14ac:dyDescent="0.2">
      <c r="A614" s="261"/>
      <c r="B614" s="262"/>
      <c r="C614" s="262"/>
      <c r="D614" s="262"/>
      <c r="E614" s="263"/>
      <c r="F614" s="223" t="str">
        <f>'料金、単位一覧'!$A$29</f>
        <v>口腔・栄養スクリーニング加算(Ⅱ)</v>
      </c>
      <c r="G614" s="224"/>
      <c r="H614" s="224"/>
      <c r="I614" s="61" t="str">
        <f>VLOOKUP(F614,'料金、単位一覧'!$A$16:$AD$33,26,0)</f>
        <v>月1回</v>
      </c>
      <c r="J614" s="60">
        <f>VLOOKUP(F614,'料金、単位一覧'!$A$16:$N$33,9,0)</f>
        <v>5</v>
      </c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8">
        <f t="shared" si="289"/>
        <v>0</v>
      </c>
      <c r="AQ614" s="12">
        <f t="shared" si="296"/>
        <v>0</v>
      </c>
      <c r="AR614" s="229"/>
      <c r="AS614" s="229"/>
      <c r="AT614" s="232"/>
    </row>
    <row r="615" spans="1:46" ht="12.75" customHeight="1" x14ac:dyDescent="0.2">
      <c r="A615" s="264"/>
      <c r="B615" s="265"/>
      <c r="C615" s="265"/>
      <c r="D615" s="265"/>
      <c r="E615" s="266"/>
      <c r="F615" s="223" t="str">
        <f>'料金、単位一覧'!$A$30</f>
        <v>口腔機能向上加算(Ⅰ)</v>
      </c>
      <c r="G615" s="224"/>
      <c r="H615" s="224"/>
      <c r="I615" s="61" t="str">
        <f>VLOOKUP(F615,'料金、単位一覧'!$A$16:$AD$33,26,0)</f>
        <v>月2回</v>
      </c>
      <c r="J615" s="60">
        <f>VLOOKUP(F615,'料金、単位一覧'!$A$16:$N$33,9,0)</f>
        <v>150</v>
      </c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8">
        <f t="shared" si="289"/>
        <v>0</v>
      </c>
      <c r="AQ615" s="12">
        <f t="shared" ref="AQ615" si="297">IF(AP615&gt;2,2,AP615)*J615</f>
        <v>0</v>
      </c>
      <c r="AR615" s="229"/>
      <c r="AS615" s="229"/>
      <c r="AT615" s="232"/>
    </row>
    <row r="616" spans="1:46" ht="12.75" customHeight="1" x14ac:dyDescent="0.2">
      <c r="A616" s="309"/>
      <c r="B616" s="262"/>
      <c r="C616" s="262"/>
      <c r="D616" s="262"/>
      <c r="E616" s="263"/>
      <c r="F616" s="223" t="str">
        <f>'料金、単位一覧'!$A$31</f>
        <v>口腔機能向上加算(Ⅱ)</v>
      </c>
      <c r="G616" s="224"/>
      <c r="H616" s="224"/>
      <c r="I616" s="61" t="str">
        <f>VLOOKUP(F616,'料金、単位一覧'!$A$16:$AD$33,26,0)</f>
        <v>月1回</v>
      </c>
      <c r="J616" s="60">
        <f>VLOOKUP(F616,'料金、単位一覧'!$A$16:$N$33,9,0)</f>
        <v>160</v>
      </c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8">
        <f t="shared" si="289"/>
        <v>0</v>
      </c>
      <c r="AQ616" s="12">
        <f t="shared" ref="AQ616:AQ617" si="298">IF(AP616&gt;1,1,AP616)*J616</f>
        <v>0</v>
      </c>
      <c r="AR616" s="229"/>
      <c r="AS616" s="229"/>
      <c r="AT616" s="232"/>
    </row>
    <row r="617" spans="1:46" ht="12.75" customHeight="1" x14ac:dyDescent="0.2">
      <c r="A617" s="310"/>
      <c r="B617" s="265"/>
      <c r="C617" s="265"/>
      <c r="D617" s="265"/>
      <c r="E617" s="266"/>
      <c r="F617" s="223" t="str">
        <f>'料金、単位一覧'!$A$32</f>
        <v>科学的介護推進体制加算</v>
      </c>
      <c r="G617" s="224"/>
      <c r="H617" s="224"/>
      <c r="I617" s="61" t="str">
        <f>VLOOKUP(F617,'料金、単位一覧'!$A$16:$AD$33,26,0)</f>
        <v>月1回</v>
      </c>
      <c r="J617" s="60">
        <f>VLOOKUP(F617,'料金、単位一覧'!$A$16:$N$33,9,0)</f>
        <v>40</v>
      </c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8">
        <f t="shared" si="289"/>
        <v>0</v>
      </c>
      <c r="AQ617" s="12">
        <f t="shared" si="298"/>
        <v>0</v>
      </c>
      <c r="AR617" s="229"/>
      <c r="AS617" s="229"/>
      <c r="AT617" s="232"/>
    </row>
    <row r="618" spans="1:46" ht="12.75" customHeight="1" x14ac:dyDescent="0.2">
      <c r="A618" s="62" t="str">
        <f t="shared" ref="A618:A619" si="299">IF(B618&gt;0,"選択","－")</f>
        <v>－</v>
      </c>
      <c r="B618" s="167">
        <f>IFERROR(CHOOSE(A602,'料金、単位一覧'!$I$85,'料金、単位一覧'!$I$86),0)</f>
        <v>0</v>
      </c>
      <c r="C618" s="167"/>
      <c r="D618" s="167"/>
      <c r="E618" s="167"/>
      <c r="F618" s="267" t="str">
        <f>'料金、単位一覧'!$A$33</f>
        <v>認知症通所介護感染症災害3％加算</v>
      </c>
      <c r="G618" s="268"/>
      <c r="H618" s="268"/>
      <c r="I618" s="269"/>
      <c r="J618" s="60">
        <f>VLOOKUP(F618,'料金、単位一覧'!$A$16:$N$33,9,0)</f>
        <v>0.03</v>
      </c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8">
        <f t="shared" si="289"/>
        <v>0</v>
      </c>
      <c r="AQ618" s="12">
        <f t="shared" ref="AQ618" si="300">IF(AP618&gt;2,2,AP618)*J618</f>
        <v>0</v>
      </c>
      <c r="AR618" s="229"/>
      <c r="AS618" s="229"/>
      <c r="AT618" s="232"/>
    </row>
    <row r="619" spans="1:46" ht="12.75" customHeight="1" x14ac:dyDescent="0.2">
      <c r="A619" s="62" t="str">
        <f t="shared" si="299"/>
        <v>選択</v>
      </c>
      <c r="B619" s="167">
        <f>IFERROR(CHOOSE(A605,'料金、単位一覧'!$I$85,'料金、単位一覧'!$I$86),0)</f>
        <v>10531</v>
      </c>
      <c r="C619" s="167"/>
      <c r="D619" s="167"/>
      <c r="E619" s="167"/>
      <c r="F619" s="225" t="str">
        <f>'料金、単位一覧'!$A$36</f>
        <v>サービス提供体制強化加算(Ⅰ)</v>
      </c>
      <c r="G619" s="226"/>
      <c r="H619" s="226"/>
      <c r="I619" s="227"/>
      <c r="J619" s="60">
        <f>VLOOKUP(F619,'料金、単位一覧'!$A$36:$N$38,9,0)</f>
        <v>22</v>
      </c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8">
        <f t="shared" si="289"/>
        <v>0</v>
      </c>
      <c r="AQ619" s="12">
        <f t="shared" ref="AQ619:AQ622" si="301">AP619*J619</f>
        <v>0</v>
      </c>
      <c r="AR619" s="229"/>
      <c r="AS619" s="229"/>
      <c r="AT619" s="232"/>
    </row>
    <row r="620" spans="1:46" ht="12.75" customHeight="1" x14ac:dyDescent="0.2">
      <c r="A620" s="255" t="str">
        <f t="shared" ref="A620" si="302">IF(A618=A619,"NG","OK")</f>
        <v>OK</v>
      </c>
      <c r="B620" s="167"/>
      <c r="C620" s="167"/>
      <c r="D620" s="167"/>
      <c r="E620" s="167"/>
      <c r="F620" s="225" t="str">
        <f>'料金、単位一覧'!$A$37</f>
        <v>サービス提供体制強化加算(Ⅱ)</v>
      </c>
      <c r="G620" s="226"/>
      <c r="H620" s="226"/>
      <c r="I620" s="227"/>
      <c r="J620" s="60">
        <f>VLOOKUP(F620,'料金、単位一覧'!$A$36:$N$38,9,0)</f>
        <v>18</v>
      </c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8">
        <f t="shared" si="289"/>
        <v>0</v>
      </c>
      <c r="AQ620" s="12">
        <f t="shared" si="301"/>
        <v>0</v>
      </c>
      <c r="AR620" s="229"/>
      <c r="AS620" s="229"/>
      <c r="AT620" s="232"/>
    </row>
    <row r="621" spans="1:46" ht="12.75" customHeight="1" x14ac:dyDescent="0.2">
      <c r="A621" s="80"/>
      <c r="B621" s="80"/>
      <c r="C621" s="80"/>
      <c r="D621" s="80"/>
      <c r="E621" s="80"/>
      <c r="F621" s="225" t="str">
        <f>'料金、単位一覧'!$A$38</f>
        <v>サービス提供体制強化加算(Ⅲ)</v>
      </c>
      <c r="G621" s="226"/>
      <c r="H621" s="226"/>
      <c r="I621" s="227"/>
      <c r="J621" s="60">
        <f>VLOOKUP(F621,'料金、単位一覧'!$A$36:$N$38,9,0)</f>
        <v>6</v>
      </c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8">
        <f t="shared" si="289"/>
        <v>0</v>
      </c>
      <c r="AQ621" s="12">
        <f t="shared" si="301"/>
        <v>0</v>
      </c>
      <c r="AR621" s="229"/>
      <c r="AS621" s="229"/>
      <c r="AT621" s="232"/>
    </row>
    <row r="622" spans="1:46" ht="12.75" customHeight="1" x14ac:dyDescent="0.2">
      <c r="A622" s="80"/>
      <c r="B622" s="80"/>
      <c r="C622" s="80"/>
      <c r="D622" s="80"/>
      <c r="E622" s="80"/>
      <c r="F622" s="225" t="s">
        <v>113</v>
      </c>
      <c r="G622" s="226"/>
      <c r="H622" s="226"/>
      <c r="I622" s="227"/>
      <c r="J622" s="63">
        <f>'料金、単位一覧'!$I$41</f>
        <v>-47</v>
      </c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8">
        <f t="shared" si="289"/>
        <v>0</v>
      </c>
      <c r="AQ622" s="12">
        <f t="shared" si="301"/>
        <v>0</v>
      </c>
      <c r="AR622" s="230"/>
      <c r="AS622" s="230"/>
      <c r="AT622" s="233"/>
    </row>
    <row r="623" spans="1:46" ht="12.75" customHeight="1" x14ac:dyDescent="0.2">
      <c r="A623" s="84"/>
      <c r="B623" s="298" t="s">
        <v>114</v>
      </c>
      <c r="C623" s="298"/>
      <c r="D623" s="298"/>
      <c r="E623" s="298"/>
      <c r="F623" s="211" t="str">
        <f>'料金、単位一覧'!$A$67</f>
        <v>昼食代</v>
      </c>
      <c r="G623" s="212"/>
      <c r="H623" s="212"/>
      <c r="I623" s="212"/>
      <c r="J623" s="64">
        <f>VLOOKUP(F623,'料金、単位一覧'!$A$67:$N$81,9,0)</f>
        <v>550</v>
      </c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">
        <f t="shared" si="289"/>
        <v>0</v>
      </c>
      <c r="AQ623" s="65" t="s">
        <v>116</v>
      </c>
      <c r="AR623" s="66">
        <f t="shared" ref="AR623" si="303">AP623*J623</f>
        <v>0</v>
      </c>
      <c r="AS623" s="67"/>
      <c r="AT623" s="68">
        <f t="shared" ref="AT623:AT640" si="304">AR623</f>
        <v>0</v>
      </c>
    </row>
    <row r="624" spans="1:46" ht="12.75" customHeight="1" x14ac:dyDescent="0.2">
      <c r="A624" s="84"/>
      <c r="B624" s="298"/>
      <c r="C624" s="298"/>
      <c r="D624" s="298"/>
      <c r="E624" s="298"/>
      <c r="F624" s="211" t="str">
        <f>'料金、単位一覧'!$A$68</f>
        <v>おやつ代</v>
      </c>
      <c r="G624" s="212"/>
      <c r="H624" s="212"/>
      <c r="I624" s="212"/>
      <c r="J624" s="64">
        <f>VLOOKUP(F624,'料金、単位一覧'!$A$67:$N$81,9,0)</f>
        <v>100</v>
      </c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10">
        <f t="shared" si="289"/>
        <v>0</v>
      </c>
      <c r="AQ624" s="65" t="s">
        <v>116</v>
      </c>
      <c r="AR624" s="66">
        <f t="shared" ref="AR624" si="305">IFERROR(AP624*J624,"")</f>
        <v>0</v>
      </c>
      <c r="AS624" s="13"/>
      <c r="AT624" s="69">
        <f t="shared" si="304"/>
        <v>0</v>
      </c>
    </row>
    <row r="625" spans="1:46" ht="12.75" customHeight="1" x14ac:dyDescent="0.2">
      <c r="A625" s="84"/>
      <c r="B625" s="298"/>
      <c r="C625" s="298"/>
      <c r="D625" s="298"/>
      <c r="E625" s="298"/>
      <c r="F625" s="211" t="str">
        <f>'料金、単位一覧'!$A$69</f>
        <v>パット代</v>
      </c>
      <c r="G625" s="212"/>
      <c r="H625" s="212"/>
      <c r="I625" s="212"/>
      <c r="J625" s="64">
        <f>VLOOKUP(F625,'料金、単位一覧'!$A$67:$N$81,9,0)</f>
        <v>50</v>
      </c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10">
        <f t="shared" si="289"/>
        <v>0</v>
      </c>
      <c r="AQ625" s="65" t="s">
        <v>116</v>
      </c>
      <c r="AR625" s="66">
        <f t="shared" ref="AR625:AR637" si="306">AP625*J625</f>
        <v>0</v>
      </c>
      <c r="AS625" s="13"/>
      <c r="AT625" s="69">
        <f t="shared" si="304"/>
        <v>0</v>
      </c>
    </row>
    <row r="626" spans="1:46" ht="12.75" customHeight="1" x14ac:dyDescent="0.2">
      <c r="A626" s="84"/>
      <c r="B626" s="298"/>
      <c r="C626" s="298"/>
      <c r="D626" s="298"/>
      <c r="E626" s="298"/>
      <c r="F626" s="211" t="str">
        <f>'料金、単位一覧'!$A$70</f>
        <v>リハビリパンツ代</v>
      </c>
      <c r="G626" s="212"/>
      <c r="H626" s="212"/>
      <c r="I626" s="212"/>
      <c r="J626" s="64">
        <f>VLOOKUP(F626,'料金、単位一覧'!$A$67:$N$81,9,0)</f>
        <v>100</v>
      </c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10">
        <f t="shared" si="289"/>
        <v>0</v>
      </c>
      <c r="AQ626" s="65" t="s">
        <v>116</v>
      </c>
      <c r="AR626" s="66">
        <f t="shared" si="306"/>
        <v>0</v>
      </c>
      <c r="AS626" s="13"/>
      <c r="AT626" s="69">
        <f t="shared" si="304"/>
        <v>0</v>
      </c>
    </row>
    <row r="627" spans="1:46" ht="12.75" customHeight="1" x14ac:dyDescent="0.2">
      <c r="A627" s="84"/>
      <c r="B627" s="298"/>
      <c r="C627" s="298"/>
      <c r="D627" s="298"/>
      <c r="E627" s="298"/>
      <c r="F627" s="211" t="str">
        <f>'料金、単位一覧'!$A$71</f>
        <v>おむつ代</v>
      </c>
      <c r="G627" s="212"/>
      <c r="H627" s="212"/>
      <c r="I627" s="212"/>
      <c r="J627" s="64">
        <f>VLOOKUP(F627,'料金、単位一覧'!$A$67:$N$81,9,0)</f>
        <v>150</v>
      </c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10">
        <f t="shared" si="289"/>
        <v>0</v>
      </c>
      <c r="AQ627" s="65" t="s">
        <v>116</v>
      </c>
      <c r="AR627" s="66">
        <f t="shared" si="306"/>
        <v>0</v>
      </c>
      <c r="AS627" s="13"/>
      <c r="AT627" s="69">
        <f t="shared" si="304"/>
        <v>0</v>
      </c>
    </row>
    <row r="628" spans="1:46" ht="12.75" customHeight="1" x14ac:dyDescent="0.2">
      <c r="A628" s="84"/>
      <c r="B628" s="298"/>
      <c r="C628" s="298"/>
      <c r="D628" s="298"/>
      <c r="E628" s="298"/>
      <c r="F628" s="211" t="str">
        <f>'料金、単位一覧'!$A$72</f>
        <v>お泊りサービス</v>
      </c>
      <c r="G628" s="212"/>
      <c r="H628" s="212"/>
      <c r="I628" s="212"/>
      <c r="J628" s="64">
        <f>VLOOKUP(F628,'料金、単位一覧'!$A$67:$N$81,9,0)</f>
        <v>2000</v>
      </c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10">
        <f t="shared" si="289"/>
        <v>0</v>
      </c>
      <c r="AQ628" s="65" t="s">
        <v>116</v>
      </c>
      <c r="AR628" s="66">
        <f t="shared" si="306"/>
        <v>0</v>
      </c>
      <c r="AS628" s="13"/>
      <c r="AT628" s="69">
        <f t="shared" si="304"/>
        <v>0</v>
      </c>
    </row>
    <row r="629" spans="1:46" ht="12.75" customHeight="1" x14ac:dyDescent="0.2">
      <c r="A629" s="84"/>
      <c r="B629" s="298"/>
      <c r="C629" s="298"/>
      <c r="D629" s="298"/>
      <c r="E629" s="298"/>
      <c r="F629" s="211" t="str">
        <f>'料金、単位一覧'!$A$73</f>
        <v>シーツ交換代</v>
      </c>
      <c r="G629" s="212"/>
      <c r="H629" s="212"/>
      <c r="I629" s="212"/>
      <c r="J629" s="64">
        <f>VLOOKUP(F629,'料金、単位一覧'!$A$67:$N$81,9,0)</f>
        <v>220</v>
      </c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10">
        <f t="shared" si="289"/>
        <v>0</v>
      </c>
      <c r="AQ629" s="65" t="s">
        <v>116</v>
      </c>
      <c r="AR629" s="66">
        <f t="shared" si="306"/>
        <v>0</v>
      </c>
      <c r="AS629" s="13"/>
      <c r="AT629" s="69">
        <f t="shared" si="304"/>
        <v>0</v>
      </c>
    </row>
    <row r="630" spans="1:46" ht="12.75" customHeight="1" x14ac:dyDescent="0.2">
      <c r="A630" s="84"/>
      <c r="B630" s="298"/>
      <c r="C630" s="298"/>
      <c r="D630" s="298"/>
      <c r="E630" s="298"/>
      <c r="F630" s="211" t="str">
        <f>'料金、単位一覧'!$A$74</f>
        <v>夕食代</v>
      </c>
      <c r="G630" s="212"/>
      <c r="H630" s="212"/>
      <c r="I630" s="212"/>
      <c r="J630" s="64">
        <f>VLOOKUP(F630,'料金、単位一覧'!$A$67:$N$81,9,0)</f>
        <v>650</v>
      </c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10">
        <f t="shared" si="289"/>
        <v>0</v>
      </c>
      <c r="AQ630" s="65" t="s">
        <v>116</v>
      </c>
      <c r="AR630" s="66">
        <f t="shared" si="306"/>
        <v>0</v>
      </c>
      <c r="AS630" s="13"/>
      <c r="AT630" s="69">
        <f t="shared" si="304"/>
        <v>0</v>
      </c>
    </row>
    <row r="631" spans="1:46" ht="12.75" customHeight="1" x14ac:dyDescent="0.2">
      <c r="A631" s="84"/>
      <c r="B631" s="298"/>
      <c r="C631" s="298"/>
      <c r="D631" s="298"/>
      <c r="E631" s="298"/>
      <c r="F631" s="211" t="str">
        <f>'料金、単位一覧'!$A$75</f>
        <v>朝食代</v>
      </c>
      <c r="G631" s="212"/>
      <c r="H631" s="212"/>
      <c r="I631" s="212"/>
      <c r="J631" s="64">
        <f>VLOOKUP(F631,'料金、単位一覧'!$A$67:$N$81,9,0)</f>
        <v>330</v>
      </c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10">
        <f t="shared" si="289"/>
        <v>0</v>
      </c>
      <c r="AQ631" s="65" t="s">
        <v>116</v>
      </c>
      <c r="AR631" s="66">
        <f t="shared" si="306"/>
        <v>0</v>
      </c>
      <c r="AS631" s="13"/>
      <c r="AT631" s="69">
        <f t="shared" si="304"/>
        <v>0</v>
      </c>
    </row>
    <row r="632" spans="1:46" ht="12.75" customHeight="1" x14ac:dyDescent="0.2">
      <c r="A632" s="84"/>
      <c r="B632" s="298"/>
      <c r="C632" s="298"/>
      <c r="D632" s="298"/>
      <c r="E632" s="298"/>
      <c r="F632" s="211" t="str">
        <f>'料金、単位一覧'!$A$76</f>
        <v>時間外利用料</v>
      </c>
      <c r="G632" s="212"/>
      <c r="H632" s="212"/>
      <c r="I632" s="212"/>
      <c r="J632" s="64">
        <f>VLOOKUP(F632,'料金、単位一覧'!$A$67:$N$81,9,0)</f>
        <v>300</v>
      </c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10">
        <f t="shared" si="289"/>
        <v>0</v>
      </c>
      <c r="AQ632" s="65" t="s">
        <v>116</v>
      </c>
      <c r="AR632" s="66">
        <f t="shared" si="306"/>
        <v>0</v>
      </c>
      <c r="AS632" s="13"/>
      <c r="AT632" s="69">
        <f t="shared" si="304"/>
        <v>0</v>
      </c>
    </row>
    <row r="633" spans="1:46" ht="12.75" customHeight="1" x14ac:dyDescent="0.2">
      <c r="A633" s="84"/>
      <c r="B633" s="298"/>
      <c r="C633" s="298"/>
      <c r="D633" s="298"/>
      <c r="E633" s="298"/>
      <c r="F633" s="211" t="str">
        <f>'料金、単位一覧'!$A$77</f>
        <v>洗濯代</v>
      </c>
      <c r="G633" s="212"/>
      <c r="H633" s="212"/>
      <c r="I633" s="212"/>
      <c r="J633" s="64">
        <f>VLOOKUP(F633,'料金、単位一覧'!$A$67:$N$81,9,0)</f>
        <v>150</v>
      </c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10">
        <f t="shared" si="289"/>
        <v>0</v>
      </c>
      <c r="AQ633" s="65" t="s">
        <v>116</v>
      </c>
      <c r="AR633" s="66">
        <f t="shared" si="306"/>
        <v>0</v>
      </c>
      <c r="AS633" s="13"/>
      <c r="AT633" s="69">
        <f t="shared" si="304"/>
        <v>0</v>
      </c>
    </row>
    <row r="634" spans="1:46" ht="12.75" customHeight="1" x14ac:dyDescent="0.2">
      <c r="A634" s="84"/>
      <c r="B634" s="298"/>
      <c r="C634" s="298"/>
      <c r="D634" s="298"/>
      <c r="E634" s="298"/>
      <c r="F634" s="211" t="str">
        <f>'料金、単位一覧'!$A$78</f>
        <v>通院サポート（最初の３時間）</v>
      </c>
      <c r="G634" s="212"/>
      <c r="H634" s="212"/>
      <c r="I634" s="212"/>
      <c r="J634" s="64">
        <f>VLOOKUP(F634,'料金、単位一覧'!$A$67:$N$81,9,0)</f>
        <v>3300</v>
      </c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10">
        <f t="shared" si="289"/>
        <v>0</v>
      </c>
      <c r="AQ634" s="65" t="s">
        <v>116</v>
      </c>
      <c r="AR634" s="66">
        <f t="shared" si="306"/>
        <v>0</v>
      </c>
      <c r="AS634" s="13"/>
      <c r="AT634" s="69">
        <f t="shared" si="304"/>
        <v>0</v>
      </c>
    </row>
    <row r="635" spans="1:46" ht="12.75" customHeight="1" x14ac:dyDescent="0.2">
      <c r="A635" s="84"/>
      <c r="B635" s="298"/>
      <c r="C635" s="298"/>
      <c r="D635" s="298"/>
      <c r="E635" s="298"/>
      <c r="F635" s="211" t="str">
        <f>'料金、単位一覧'!$A$79</f>
        <v>通院サポート延長（１時間毎）</v>
      </c>
      <c r="G635" s="212"/>
      <c r="H635" s="212"/>
      <c r="I635" s="212"/>
      <c r="J635" s="64">
        <f>VLOOKUP(F635,'料金、単位一覧'!$A$67:$N$81,9,0)</f>
        <v>1100</v>
      </c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10">
        <f t="shared" si="289"/>
        <v>0</v>
      </c>
      <c r="AQ635" s="65" t="s">
        <v>116</v>
      </c>
      <c r="AR635" s="66">
        <f t="shared" si="306"/>
        <v>0</v>
      </c>
      <c r="AS635" s="13"/>
      <c r="AT635" s="69">
        <f t="shared" si="304"/>
        <v>0</v>
      </c>
    </row>
    <row r="636" spans="1:46" ht="12.75" customHeight="1" x14ac:dyDescent="0.2">
      <c r="A636" s="84"/>
      <c r="B636" s="298"/>
      <c r="C636" s="298"/>
      <c r="D636" s="298"/>
      <c r="E636" s="298"/>
      <c r="F636" s="211" t="str">
        <f>'料金、単位一覧'!$A$80</f>
        <v>保険外事業利用（要介護）</v>
      </c>
      <c r="G636" s="212"/>
      <c r="H636" s="212"/>
      <c r="I636" s="212"/>
      <c r="J636" s="64">
        <f>VLOOKUP(F636,'料金、単位一覧'!$A$67:$N$81,9,0)</f>
        <v>3000</v>
      </c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10">
        <f t="shared" si="289"/>
        <v>0</v>
      </c>
      <c r="AQ636" s="65" t="s">
        <v>116</v>
      </c>
      <c r="AR636" s="66">
        <f t="shared" si="306"/>
        <v>0</v>
      </c>
      <c r="AS636" s="13"/>
      <c r="AT636" s="69">
        <f t="shared" si="304"/>
        <v>0</v>
      </c>
    </row>
    <row r="637" spans="1:46" ht="12.75" customHeight="1" x14ac:dyDescent="0.2">
      <c r="A637" s="84"/>
      <c r="B637" s="298"/>
      <c r="C637" s="298"/>
      <c r="D637" s="298"/>
      <c r="E637" s="298"/>
      <c r="F637" s="211" t="str">
        <f>'料金、単位一覧'!$A$81</f>
        <v>通所介護実費請求（要支援）</v>
      </c>
      <c r="G637" s="212"/>
      <c r="H637" s="212"/>
      <c r="I637" s="212"/>
      <c r="J637" s="70">
        <f>VLOOKUP(F637,'料金、単位一覧'!$A$67:$N$81,9,0)</f>
        <v>5000</v>
      </c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10">
        <f t="shared" si="289"/>
        <v>0</v>
      </c>
      <c r="AQ637" s="65" t="s">
        <v>116</v>
      </c>
      <c r="AR637" s="66">
        <f t="shared" si="306"/>
        <v>0</v>
      </c>
      <c r="AS637" s="13"/>
      <c r="AT637" s="69">
        <f t="shared" si="304"/>
        <v>0</v>
      </c>
    </row>
    <row r="638" spans="1:46" ht="12.75" customHeight="1" x14ac:dyDescent="0.2">
      <c r="A638" s="84"/>
      <c r="B638" s="298" t="s">
        <v>117</v>
      </c>
      <c r="C638" s="298"/>
      <c r="D638" s="298"/>
      <c r="E638" s="298"/>
      <c r="F638" s="213"/>
      <c r="G638" s="214"/>
      <c r="H638" s="214"/>
      <c r="I638" s="215"/>
      <c r="J638" s="71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65" t="s">
        <v>116</v>
      </c>
      <c r="AQ638" s="65" t="s">
        <v>116</v>
      </c>
      <c r="AR638" s="66"/>
      <c r="AS638" s="13"/>
      <c r="AT638" s="69">
        <f t="shared" si="304"/>
        <v>0</v>
      </c>
    </row>
    <row r="639" spans="1:46" ht="12.75" customHeight="1" x14ac:dyDescent="0.2">
      <c r="A639" s="84"/>
      <c r="B639" s="298"/>
      <c r="C639" s="298"/>
      <c r="D639" s="298"/>
      <c r="E639" s="298"/>
      <c r="F639" s="213"/>
      <c r="G639" s="214"/>
      <c r="H639" s="214"/>
      <c r="I639" s="215"/>
      <c r="J639" s="71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65" t="s">
        <v>116</v>
      </c>
      <c r="AQ639" s="65" t="s">
        <v>116</v>
      </c>
      <c r="AR639" s="66"/>
      <c r="AS639" s="13"/>
      <c r="AT639" s="69">
        <f t="shared" si="304"/>
        <v>0</v>
      </c>
    </row>
    <row r="640" spans="1:46" ht="12.75" customHeight="1" thickBot="1" x14ac:dyDescent="0.25">
      <c r="A640" s="84"/>
      <c r="B640" s="299"/>
      <c r="C640" s="299"/>
      <c r="D640" s="299"/>
      <c r="E640" s="299"/>
      <c r="F640" s="216"/>
      <c r="G640" s="217"/>
      <c r="H640" s="217"/>
      <c r="I640" s="218"/>
      <c r="J640" s="72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73" t="s">
        <v>116</v>
      </c>
      <c r="AQ640" s="73" t="s">
        <v>116</v>
      </c>
      <c r="AR640" s="74"/>
      <c r="AS640" s="74"/>
      <c r="AT640" s="75">
        <f t="shared" si="304"/>
        <v>0</v>
      </c>
    </row>
    <row r="641" spans="1:47" ht="12.75" customHeight="1" thickBot="1" x14ac:dyDescent="0.25">
      <c r="A641" s="311" t="s">
        <v>7</v>
      </c>
      <c r="B641" s="312"/>
      <c r="C641" s="312"/>
      <c r="D641" s="312"/>
      <c r="E641" s="313"/>
      <c r="F641" s="219">
        <f t="shared" ref="F641" si="307">SUM(AT593:AT640)</f>
        <v>0</v>
      </c>
      <c r="G641" s="220"/>
      <c r="H641" s="220"/>
      <c r="I641" s="221"/>
      <c r="J641" s="76"/>
      <c r="K641" s="234" t="s">
        <v>12</v>
      </c>
      <c r="L641" s="235"/>
      <c r="M641" s="235"/>
      <c r="N641" s="235"/>
      <c r="O641" s="236"/>
      <c r="P641" s="237">
        <f t="shared" ref="P641" si="308">SUM(AT593:AT622)</f>
        <v>0</v>
      </c>
      <c r="Q641" s="220"/>
      <c r="R641" s="220"/>
      <c r="S641" s="220"/>
      <c r="T641" s="221"/>
      <c r="U641" s="238" t="s">
        <v>13</v>
      </c>
      <c r="V641" s="235"/>
      <c r="W641" s="235"/>
      <c r="X641" s="235"/>
      <c r="Y641" s="236"/>
      <c r="Z641" s="237">
        <f t="shared" ref="Z641" si="309">SUM(AT623:AT640)</f>
        <v>0</v>
      </c>
      <c r="AA641" s="220"/>
      <c r="AB641" s="220"/>
      <c r="AC641" s="220"/>
      <c r="AD641" s="221"/>
      <c r="AE641" s="238" t="s">
        <v>14</v>
      </c>
      <c r="AF641" s="235"/>
      <c r="AG641" s="235"/>
      <c r="AH641" s="235"/>
      <c r="AI641" s="236"/>
      <c r="AJ641" s="239">
        <f t="shared" ref="AJ641" si="310">SUM(AQ594:AQ600,AQ601:AQ622)</f>
        <v>0</v>
      </c>
      <c r="AK641" s="220"/>
      <c r="AL641" s="220"/>
      <c r="AM641" s="220"/>
      <c r="AN641" s="220"/>
      <c r="AO641" s="221"/>
      <c r="AP641" s="77"/>
      <c r="AQ641" s="78"/>
      <c r="AR641" s="78"/>
      <c r="AS641" s="78"/>
      <c r="AT641" s="79"/>
    </row>
    <row r="642" spans="1:47" ht="12.75" customHeight="1" x14ac:dyDescent="0.2">
      <c r="A642" s="240" t="s">
        <v>1</v>
      </c>
      <c r="B642" s="241"/>
      <c r="C642" s="241"/>
      <c r="D642" s="241"/>
      <c r="E642" s="242"/>
      <c r="F642" s="242" t="s">
        <v>4</v>
      </c>
      <c r="G642" s="243"/>
      <c r="H642" s="243"/>
      <c r="I642" s="243"/>
      <c r="J642" s="53"/>
      <c r="K642" s="243"/>
      <c r="L642" s="243"/>
      <c r="M642" s="243"/>
      <c r="N642" s="243"/>
      <c r="O642" s="243"/>
      <c r="P642" s="243"/>
      <c r="Q642" s="243"/>
      <c r="R642" s="243"/>
      <c r="S642" s="243"/>
      <c r="T642" s="243"/>
      <c r="U642" s="243"/>
      <c r="V642" s="243"/>
      <c r="W642" s="243"/>
      <c r="X642" s="243"/>
      <c r="Y642" s="243"/>
      <c r="Z642" s="243"/>
      <c r="AA642" s="243"/>
      <c r="AB642" s="243"/>
      <c r="AC642" s="243"/>
      <c r="AD642" s="243"/>
      <c r="AE642" s="243"/>
      <c r="AF642" s="243"/>
      <c r="AG642" s="243"/>
      <c r="AH642" s="243"/>
      <c r="AI642" s="243"/>
      <c r="AJ642" s="243"/>
      <c r="AK642" s="243"/>
      <c r="AL642" s="243"/>
      <c r="AM642" s="243"/>
      <c r="AN642" s="243"/>
      <c r="AO642" s="243"/>
      <c r="AP642" s="244"/>
      <c r="AQ642" s="54">
        <f>IFERROR(ROUND(ROUND(VLOOKUP($O$2,'料金、単位一覧'!$A$47:$L$64,9,0)*SUM(AQ643:AQ671),0),"0"),0)</f>
        <v>0</v>
      </c>
      <c r="AR642" s="55">
        <f>TRUNC(TRUNC(SUM(AQ642,AQ643:AQ671)*'料金、単位一覧'!$P$4)-TRUNC(SUM(AQ643:AQ671)*'料金、単位一覧'!$P$4))</f>
        <v>0</v>
      </c>
      <c r="AS642" s="55">
        <f t="shared" ref="AS642" si="311">TRUNC(AR642*A660,0)</f>
        <v>0</v>
      </c>
      <c r="AT642" s="56">
        <f t="shared" ref="AT642:AT643" si="312">AR642-AS642</f>
        <v>0</v>
      </c>
      <c r="AU642" s="57">
        <f t="shared" ref="AU642" si="313">AR642</f>
        <v>0</v>
      </c>
    </row>
    <row r="643" spans="1:47" ht="12.75" customHeight="1" x14ac:dyDescent="0.2">
      <c r="A643" s="245" t="s">
        <v>119</v>
      </c>
      <c r="B643" s="246"/>
      <c r="C643" s="246"/>
      <c r="D643" s="246"/>
      <c r="E643" s="251" t="s">
        <v>8</v>
      </c>
      <c r="F643" s="254" t="s">
        <v>141</v>
      </c>
      <c r="G643" s="254"/>
      <c r="H643" s="254"/>
      <c r="I643" s="254"/>
      <c r="J643" s="5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">
        <f t="shared" ref="AP643:AP686" si="314">SUM(K643:AO643)</f>
        <v>0</v>
      </c>
      <c r="AQ643" s="59">
        <f>IFERROR(TRUNC(CHOOSE(A654,'料金、単位一覧'!$E$9,'料金、単位一覧'!$E$10,'料金、単位一覧'!$E$11,'料金、単位一覧'!$E$12,'料金、単位一覧'!$E$13)*AP643),0)</f>
        <v>0</v>
      </c>
      <c r="AR643" s="228">
        <f>TRUNC(SUM(AQ643:AQ671)*'料金、単位一覧'!$P$4)</f>
        <v>0</v>
      </c>
      <c r="AS643" s="228">
        <f t="shared" ref="AS643" si="315">TRUNC(AR643*A660,0)</f>
        <v>0</v>
      </c>
      <c r="AT643" s="231">
        <f t="shared" si="312"/>
        <v>0</v>
      </c>
      <c r="AU643" s="57"/>
    </row>
    <row r="644" spans="1:47" ht="12.75" customHeight="1" x14ac:dyDescent="0.2">
      <c r="A644" s="247"/>
      <c r="B644" s="248"/>
      <c r="C644" s="248"/>
      <c r="D644" s="248"/>
      <c r="E644" s="252"/>
      <c r="F644" s="222" t="s">
        <v>142</v>
      </c>
      <c r="G644" s="222"/>
      <c r="H644" s="222"/>
      <c r="I644" s="222"/>
      <c r="J644" s="27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8">
        <f t="shared" si="314"/>
        <v>0</v>
      </c>
      <c r="AQ644" s="11">
        <f>IFERROR(TRUNC(CHOOSE(A654,'料金、単位一覧'!$H$9,'料金、単位一覧'!$H$10,'料金、単位一覧'!$H$11,'料金、単位一覧'!$H$12,'料金、単位一覧'!$H$13)*AP644),0)</f>
        <v>0</v>
      </c>
      <c r="AR644" s="229"/>
      <c r="AS644" s="229"/>
      <c r="AT644" s="232"/>
    </row>
    <row r="645" spans="1:47" ht="12.75" customHeight="1" x14ac:dyDescent="0.2">
      <c r="A645" s="247"/>
      <c r="B645" s="248"/>
      <c r="C645" s="248"/>
      <c r="D645" s="248"/>
      <c r="E645" s="252"/>
      <c r="F645" s="222" t="s">
        <v>143</v>
      </c>
      <c r="G645" s="222"/>
      <c r="H645" s="222"/>
      <c r="I645" s="222"/>
      <c r="J645" s="27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8">
        <f t="shared" si="314"/>
        <v>0</v>
      </c>
      <c r="AQ645" s="11">
        <f>IFERROR(TRUNC(CHOOSE(A654,'料金、単位一覧'!$K$9,'料金、単位一覧'!$K$10,'料金、単位一覧'!$K$11,'料金、単位一覧'!$K$12,'料金、単位一覧'!$K$13)*AP645),0)</f>
        <v>0</v>
      </c>
      <c r="AR645" s="229"/>
      <c r="AS645" s="229"/>
      <c r="AT645" s="232"/>
    </row>
    <row r="646" spans="1:47" ht="12.75" customHeight="1" x14ac:dyDescent="0.2">
      <c r="A646" s="247"/>
      <c r="B646" s="248"/>
      <c r="C646" s="248"/>
      <c r="D646" s="248"/>
      <c r="E646" s="252"/>
      <c r="F646" s="222" t="s">
        <v>144</v>
      </c>
      <c r="G646" s="222"/>
      <c r="H646" s="222"/>
      <c r="I646" s="222"/>
      <c r="J646" s="27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8">
        <f t="shared" si="314"/>
        <v>0</v>
      </c>
      <c r="AQ646" s="11">
        <f>IFERROR(TRUNC(CHOOSE(A654,'料金、単位一覧'!$N$9,'料金、単位一覧'!$N$10,'料金、単位一覧'!$N$11,'料金、単位一覧'!$N$12,'料金、単位一覧'!$N$13)*AP646),0)</f>
        <v>0</v>
      </c>
      <c r="AR646" s="229"/>
      <c r="AS646" s="229"/>
      <c r="AT646" s="232"/>
    </row>
    <row r="647" spans="1:47" ht="12.75" customHeight="1" x14ac:dyDescent="0.2">
      <c r="A647" s="247"/>
      <c r="B647" s="248"/>
      <c r="C647" s="248"/>
      <c r="D647" s="248"/>
      <c r="E647" s="252"/>
      <c r="F647" s="222" t="s">
        <v>145</v>
      </c>
      <c r="G647" s="222"/>
      <c r="H647" s="222"/>
      <c r="I647" s="222"/>
      <c r="J647" s="27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8">
        <f t="shared" si="314"/>
        <v>0</v>
      </c>
      <c r="AQ647" s="11">
        <f>IFERROR(TRUNC(CHOOSE(A654,'料金、単位一覧'!$Q$9,'料金、単位一覧'!$Q$10,'料金、単位一覧'!$Q$11,'料金、単位一覧'!$Q$12,'料金、単位一覧'!$Q$13)*AP647),0)</f>
        <v>0</v>
      </c>
      <c r="AR647" s="229"/>
      <c r="AS647" s="229"/>
      <c r="AT647" s="232"/>
    </row>
    <row r="648" spans="1:47" ht="12.75" customHeight="1" x14ac:dyDescent="0.2">
      <c r="A648" s="247"/>
      <c r="B648" s="248"/>
      <c r="C648" s="248"/>
      <c r="D648" s="248"/>
      <c r="E648" s="252"/>
      <c r="F648" s="222" t="s">
        <v>146</v>
      </c>
      <c r="G648" s="222"/>
      <c r="H648" s="222"/>
      <c r="I648" s="222"/>
      <c r="J648" s="27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8">
        <f t="shared" si="314"/>
        <v>0</v>
      </c>
      <c r="AQ648" s="12">
        <f>IFERROR(TRUNC(CHOOSE(A654,'料金、単位一覧'!$T$9,'料金、単位一覧'!$T$10,'料金、単位一覧'!$T$11,'料金、単位一覧'!$T$12,'料金、単位一覧'!$T$13)*AP648),0)</f>
        <v>0</v>
      </c>
      <c r="AR648" s="229"/>
      <c r="AS648" s="229"/>
      <c r="AT648" s="232"/>
    </row>
    <row r="649" spans="1:47" ht="12.75" customHeight="1" x14ac:dyDescent="0.2">
      <c r="A649" s="247"/>
      <c r="B649" s="248"/>
      <c r="C649" s="248"/>
      <c r="D649" s="248"/>
      <c r="E649" s="252"/>
      <c r="F649" s="222" t="s">
        <v>147</v>
      </c>
      <c r="G649" s="222"/>
      <c r="H649" s="222"/>
      <c r="I649" s="222"/>
      <c r="J649" s="27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8">
        <f t="shared" si="314"/>
        <v>0</v>
      </c>
      <c r="AQ649" s="12">
        <f>IFERROR(TRUNC(CHOOSE(A654,'料金、単位一覧'!$W$9,'料金、単位一覧'!$W$10,'料金、単位一覧'!$W$11,'料金、単位一覧'!$W$12,'料金、単位一覧'!$W$13)*AP649),0)</f>
        <v>0</v>
      </c>
      <c r="AR649" s="229"/>
      <c r="AS649" s="229"/>
      <c r="AT649" s="232"/>
    </row>
    <row r="650" spans="1:47" ht="12.75" customHeight="1" x14ac:dyDescent="0.2">
      <c r="A650" s="247"/>
      <c r="B650" s="248"/>
      <c r="C650" s="248"/>
      <c r="D650" s="248"/>
      <c r="E650" s="252"/>
      <c r="F650" s="223" t="str">
        <f>'料金、単位一覧'!$A$16</f>
        <v>延長加算</v>
      </c>
      <c r="G650" s="224"/>
      <c r="H650" s="224"/>
      <c r="I650" s="61" t="str">
        <f>VLOOKUP(F650,'料金、単位一覧'!$A$16:$AD$33,26,0)</f>
        <v>1H</v>
      </c>
      <c r="J650" s="60">
        <f>VLOOKUP(F650,'料金、単位一覧'!$A$16:$N$33,9,0)</f>
        <v>50</v>
      </c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8">
        <f t="shared" si="314"/>
        <v>0</v>
      </c>
      <c r="AQ650" s="12">
        <f t="shared" ref="AQ650" si="316">(COUNTIF($K650:$AO650,"&gt;=5")*($J650*5))+(COUNTIF($K650:$AO650,"=4")*($J650*4))+(COUNTIF($K650:$AO650,"=3")*($J650*3))+(COUNTIF($K650:$AO650,"=2")*($J650*2))+(COUNTIF($K650:$AO650,"=1")*$J650)</f>
        <v>0</v>
      </c>
      <c r="AR650" s="229"/>
      <c r="AS650" s="229"/>
      <c r="AT650" s="232"/>
    </row>
    <row r="651" spans="1:47" ht="12.75" customHeight="1" x14ac:dyDescent="0.2">
      <c r="A651" s="247"/>
      <c r="B651" s="248"/>
      <c r="C651" s="248"/>
      <c r="D651" s="248"/>
      <c r="E651" s="252"/>
      <c r="F651" s="223" t="str">
        <f>'料金、単位一覧'!$A$17</f>
        <v>個別機能訓練加算(Ⅰ)</v>
      </c>
      <c r="G651" s="224"/>
      <c r="H651" s="224"/>
      <c r="I651" s="61">
        <f>VLOOKUP(F651,'料金、単位一覧'!$A$16:$AD$33,26,0)</f>
        <v>0</v>
      </c>
      <c r="J651" s="60">
        <f>VLOOKUP(F651,'料金、単位一覧'!$A$16:$N$33,9,0)</f>
        <v>27</v>
      </c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8">
        <f t="shared" si="314"/>
        <v>0</v>
      </c>
      <c r="AQ651" s="12">
        <f t="shared" ref="AQ651:AQ652" si="317">AP651*J651</f>
        <v>0</v>
      </c>
      <c r="AR651" s="229"/>
      <c r="AS651" s="229"/>
      <c r="AT651" s="232"/>
    </row>
    <row r="652" spans="1:47" ht="12.75" customHeight="1" x14ac:dyDescent="0.2">
      <c r="A652" s="249"/>
      <c r="B652" s="250"/>
      <c r="C652" s="250"/>
      <c r="D652" s="250"/>
      <c r="E652" s="253"/>
      <c r="F652" s="223" t="str">
        <f>'料金、単位一覧'!$A$18</f>
        <v>個別機能訓練加算(Ⅱ)</v>
      </c>
      <c r="G652" s="224"/>
      <c r="H652" s="224"/>
      <c r="I652" s="61">
        <f>VLOOKUP(F652,'料金、単位一覧'!$A$16:$AD$33,26,0)</f>
        <v>0</v>
      </c>
      <c r="J652" s="60">
        <f>VLOOKUP(F652,'料金、単位一覧'!$A$16:$N$33,9,0)</f>
        <v>20</v>
      </c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8">
        <f t="shared" si="314"/>
        <v>0</v>
      </c>
      <c r="AQ652" s="12">
        <f t="shared" si="317"/>
        <v>0</v>
      </c>
      <c r="AR652" s="229"/>
      <c r="AS652" s="229"/>
      <c r="AT652" s="232"/>
    </row>
    <row r="653" spans="1:47" ht="12.75" customHeight="1" x14ac:dyDescent="0.2">
      <c r="A653" s="256" t="s">
        <v>140</v>
      </c>
      <c r="B653" s="257"/>
      <c r="C653" s="257"/>
      <c r="D653" s="257"/>
      <c r="E653" s="257"/>
      <c r="F653" s="223" t="str">
        <f>'料金、単位一覧'!$A$19</f>
        <v>入浴加算（Ⅰ）</v>
      </c>
      <c r="G653" s="224"/>
      <c r="H653" s="224"/>
      <c r="I653" s="61" t="str">
        <f>VLOOKUP(F653,'料金、単位一覧'!$A$16:$AD$33,26,0)</f>
        <v>月1回</v>
      </c>
      <c r="J653" s="60">
        <f>VLOOKUP(F653,'料金、単位一覧'!$A$16:$N$33,9,0)</f>
        <v>40</v>
      </c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8">
        <f t="shared" si="314"/>
        <v>0</v>
      </c>
      <c r="AQ653" s="12">
        <f t="shared" ref="AQ653" si="318">IF(AP653&gt;1,1,AP653)*J653</f>
        <v>0</v>
      </c>
      <c r="AR653" s="229"/>
      <c r="AS653" s="229"/>
      <c r="AT653" s="232"/>
    </row>
    <row r="654" spans="1:47" ht="12.75" customHeight="1" x14ac:dyDescent="0.2">
      <c r="A654" s="258">
        <v>2</v>
      </c>
      <c r="B654" s="259"/>
      <c r="C654" s="259"/>
      <c r="D654" s="259"/>
      <c r="E654" s="259"/>
      <c r="F654" s="223" t="str">
        <f>'料金、単位一覧'!$A$20</f>
        <v>入浴加算（Ⅱ）</v>
      </c>
      <c r="G654" s="224"/>
      <c r="H654" s="224"/>
      <c r="I654" s="61">
        <f>VLOOKUP(F654,'料金、単位一覧'!$A$16:$AD$33,26,0)</f>
        <v>0</v>
      </c>
      <c r="J654" s="60">
        <f>VLOOKUP(F654,'料金、単位一覧'!$A$16:$N$33,9,0)</f>
        <v>55</v>
      </c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8">
        <f t="shared" si="314"/>
        <v>0</v>
      </c>
      <c r="AQ654" s="12">
        <f t="shared" ref="AQ654:AQ658" si="319">AP654*J654</f>
        <v>0</v>
      </c>
      <c r="AR654" s="229"/>
      <c r="AS654" s="229"/>
      <c r="AT654" s="232"/>
    </row>
    <row r="655" spans="1:47" ht="12.75" customHeight="1" x14ac:dyDescent="0.2">
      <c r="A655" s="258"/>
      <c r="B655" s="259"/>
      <c r="C655" s="259"/>
      <c r="D655" s="259"/>
      <c r="E655" s="259"/>
      <c r="F655" s="223" t="str">
        <f>'料金、単位一覧'!$A$21</f>
        <v>若年性認知利用者受入加算</v>
      </c>
      <c r="G655" s="224"/>
      <c r="H655" s="224"/>
      <c r="I655" s="61">
        <f>VLOOKUP(F655,'料金、単位一覧'!$A$16:$AD$33,26,0)</f>
        <v>0</v>
      </c>
      <c r="J655" s="60">
        <f>VLOOKUP(F655,'料金、単位一覧'!$A$16:$N$33,9,0)</f>
        <v>60</v>
      </c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8">
        <f t="shared" si="314"/>
        <v>0</v>
      </c>
      <c r="AQ655" s="12">
        <f t="shared" si="319"/>
        <v>0</v>
      </c>
      <c r="AR655" s="229"/>
      <c r="AS655" s="229"/>
      <c r="AT655" s="232"/>
    </row>
    <row r="656" spans="1:47" ht="12.75" customHeight="1" x14ac:dyDescent="0.2">
      <c r="A656" s="290" t="s">
        <v>9</v>
      </c>
      <c r="B656" s="291"/>
      <c r="C656" s="291"/>
      <c r="D656" s="291"/>
      <c r="E656" s="291"/>
      <c r="F656" s="223" t="str">
        <f>'料金、単位一覧'!$A$22</f>
        <v>生活機能向上連携加算(Ⅰ)</v>
      </c>
      <c r="G656" s="224"/>
      <c r="H656" s="224"/>
      <c r="I656" s="61">
        <f>VLOOKUP(F656,'料金、単位一覧'!$A$16:$AD$33,26,0)</f>
        <v>0</v>
      </c>
      <c r="J656" s="60">
        <f>VLOOKUP(F656,'料金、単位一覧'!$A$16:$N$33,9,0)</f>
        <v>100</v>
      </c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8">
        <f t="shared" si="314"/>
        <v>0</v>
      </c>
      <c r="AQ656" s="12">
        <f t="shared" si="319"/>
        <v>0</v>
      </c>
      <c r="AR656" s="229"/>
      <c r="AS656" s="229"/>
      <c r="AT656" s="232"/>
    </row>
    <row r="657" spans="1:46" ht="12.75" customHeight="1" x14ac:dyDescent="0.2">
      <c r="A657" s="288">
        <f t="shared" ref="A657" si="320">IF(A669="NG","↑介護度を選択",VLOOKUP("選択",A667:E668,2,0))</f>
        <v>10531</v>
      </c>
      <c r="B657" s="289"/>
      <c r="C657" s="289"/>
      <c r="D657" s="289"/>
      <c r="E657" s="289"/>
      <c r="F657" s="223" t="str">
        <f>'料金、単位一覧'!$A$23</f>
        <v>生活機能向上連携加算(Ⅱ)</v>
      </c>
      <c r="G657" s="224"/>
      <c r="H657" s="224"/>
      <c r="I657" s="61">
        <f>VLOOKUP(F657,'料金、単位一覧'!$A$16:$AD$33,26,0)</f>
        <v>0</v>
      </c>
      <c r="J657" s="60">
        <f>VLOOKUP(F657,'料金、単位一覧'!$A$16:$N$33,9,0)</f>
        <v>200</v>
      </c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8">
        <f t="shared" si="314"/>
        <v>0</v>
      </c>
      <c r="AQ657" s="12">
        <f t="shared" si="319"/>
        <v>0</v>
      </c>
      <c r="AR657" s="229"/>
      <c r="AS657" s="229"/>
      <c r="AT657" s="232"/>
    </row>
    <row r="658" spans="1:46" ht="12.75" customHeight="1" x14ac:dyDescent="0.2">
      <c r="A658" s="288"/>
      <c r="B658" s="289"/>
      <c r="C658" s="289"/>
      <c r="D658" s="289"/>
      <c r="E658" s="289"/>
      <c r="F658" s="223" t="str">
        <f>'料金、単位一覧'!$A$24</f>
        <v>ADL維持等加算(Ⅰ)</v>
      </c>
      <c r="G658" s="224"/>
      <c r="H658" s="224"/>
      <c r="I658" s="61">
        <f>VLOOKUP(F658,'料金、単位一覧'!$A$16:$AD$33,26,0)</f>
        <v>0</v>
      </c>
      <c r="J658" s="60">
        <f>VLOOKUP(F658,'料金、単位一覧'!$A$16:$N$33,9,0)</f>
        <v>30</v>
      </c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8">
        <f t="shared" si="314"/>
        <v>0</v>
      </c>
      <c r="AQ658" s="12">
        <f t="shared" si="319"/>
        <v>0</v>
      </c>
      <c r="AR658" s="229"/>
      <c r="AS658" s="229"/>
      <c r="AT658" s="232"/>
    </row>
    <row r="659" spans="1:46" ht="12.75" customHeight="1" x14ac:dyDescent="0.2">
      <c r="A659" s="256" t="s">
        <v>10</v>
      </c>
      <c r="B659" s="257"/>
      <c r="C659" s="257"/>
      <c r="D659" s="257"/>
      <c r="E659" s="257"/>
      <c r="F659" s="223" t="str">
        <f>'料金、単位一覧'!$A$25</f>
        <v>ADL維持等加算(Ⅱ)</v>
      </c>
      <c r="G659" s="224"/>
      <c r="H659" s="224"/>
      <c r="I659" s="61" t="str">
        <f>VLOOKUP(F659,'料金、単位一覧'!$A$16:$AD$33,26,0)</f>
        <v>月1回</v>
      </c>
      <c r="J659" s="60">
        <f>VLOOKUP(F659,'料金、単位一覧'!$A$16:$N$33,9,0)</f>
        <v>60</v>
      </c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8">
        <f t="shared" si="314"/>
        <v>0</v>
      </c>
      <c r="AQ659" s="12">
        <f t="shared" ref="AQ659:AQ663" si="321">IF(AP659&gt;1,1,AP659)*J659</f>
        <v>0</v>
      </c>
      <c r="AR659" s="229"/>
      <c r="AS659" s="229"/>
      <c r="AT659" s="232"/>
    </row>
    <row r="660" spans="1:46" ht="12.75" customHeight="1" x14ac:dyDescent="0.2">
      <c r="A660" s="292">
        <v>0.9</v>
      </c>
      <c r="B660" s="293"/>
      <c r="C660" s="293"/>
      <c r="D660" s="293"/>
      <c r="E660" s="294"/>
      <c r="F660" s="223" t="str">
        <f>'料金、単位一覧'!$A$26</f>
        <v>栄養アセスメント加算</v>
      </c>
      <c r="G660" s="224"/>
      <c r="H660" s="224"/>
      <c r="I660" s="61" t="str">
        <f>VLOOKUP(F660,'料金、単位一覧'!$A$16:$AD$33,26,0)</f>
        <v>月1回</v>
      </c>
      <c r="J660" s="60">
        <f>VLOOKUP(F660,'料金、単位一覧'!$A$16:$N$33,9,0)</f>
        <v>50</v>
      </c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8">
        <f t="shared" si="314"/>
        <v>0</v>
      </c>
      <c r="AQ660" s="12">
        <f t="shared" si="321"/>
        <v>0</v>
      </c>
      <c r="AR660" s="229"/>
      <c r="AS660" s="229"/>
      <c r="AT660" s="232"/>
    </row>
    <row r="661" spans="1:46" ht="12.75" customHeight="1" x14ac:dyDescent="0.2">
      <c r="A661" s="295"/>
      <c r="B661" s="296"/>
      <c r="C661" s="296"/>
      <c r="D661" s="296"/>
      <c r="E661" s="297"/>
      <c r="F661" s="223" t="str">
        <f>'料金、単位一覧'!$A$27</f>
        <v>栄養改善加算</v>
      </c>
      <c r="G661" s="224"/>
      <c r="H661" s="224"/>
      <c r="I661" s="61" t="str">
        <f>VLOOKUP(F661,'料金、単位一覧'!$A$16:$AD$33,26,0)</f>
        <v>月1回</v>
      </c>
      <c r="J661" s="60">
        <f>VLOOKUP(F661,'料金、単位一覧'!$A$16:$N$33,9,0)</f>
        <v>200</v>
      </c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8">
        <f t="shared" si="314"/>
        <v>0</v>
      </c>
      <c r="AQ661" s="12">
        <f t="shared" si="321"/>
        <v>0</v>
      </c>
      <c r="AR661" s="229"/>
      <c r="AS661" s="229"/>
      <c r="AT661" s="232"/>
    </row>
    <row r="662" spans="1:46" ht="12.75" customHeight="1" x14ac:dyDescent="0.2">
      <c r="A662" s="256" t="s">
        <v>11</v>
      </c>
      <c r="B662" s="257"/>
      <c r="C662" s="257"/>
      <c r="D662" s="257"/>
      <c r="E662" s="260"/>
      <c r="F662" s="223" t="str">
        <f>'料金、単位一覧'!$A$28</f>
        <v>口腔・栄養スクリーニング加算(Ⅰ)</v>
      </c>
      <c r="G662" s="224"/>
      <c r="H662" s="224"/>
      <c r="I662" s="61" t="str">
        <f>VLOOKUP(F662,'料金、単位一覧'!$A$16:$AD$33,26,0)</f>
        <v>月1回</v>
      </c>
      <c r="J662" s="60">
        <f>VLOOKUP(F662,'料金、単位一覧'!$A$16:$N$33,9,0)</f>
        <v>20</v>
      </c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8">
        <f t="shared" si="314"/>
        <v>0</v>
      </c>
      <c r="AQ662" s="12">
        <f t="shared" si="321"/>
        <v>0</v>
      </c>
      <c r="AR662" s="229"/>
      <c r="AS662" s="229"/>
      <c r="AT662" s="232"/>
    </row>
    <row r="663" spans="1:46" ht="12.75" customHeight="1" x14ac:dyDescent="0.2">
      <c r="A663" s="261"/>
      <c r="B663" s="262"/>
      <c r="C663" s="262"/>
      <c r="D663" s="262"/>
      <c r="E663" s="263"/>
      <c r="F663" s="223" t="str">
        <f>'料金、単位一覧'!$A$29</f>
        <v>口腔・栄養スクリーニング加算(Ⅱ)</v>
      </c>
      <c r="G663" s="224"/>
      <c r="H663" s="224"/>
      <c r="I663" s="61" t="str">
        <f>VLOOKUP(F663,'料金、単位一覧'!$A$16:$AD$33,26,0)</f>
        <v>月1回</v>
      </c>
      <c r="J663" s="60">
        <f>VLOOKUP(F663,'料金、単位一覧'!$A$16:$N$33,9,0)</f>
        <v>5</v>
      </c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8">
        <f t="shared" si="314"/>
        <v>0</v>
      </c>
      <c r="AQ663" s="12">
        <f t="shared" si="321"/>
        <v>0</v>
      </c>
      <c r="AR663" s="229"/>
      <c r="AS663" s="229"/>
      <c r="AT663" s="232"/>
    </row>
    <row r="664" spans="1:46" ht="12.75" customHeight="1" x14ac:dyDescent="0.2">
      <c r="A664" s="264"/>
      <c r="B664" s="265"/>
      <c r="C664" s="265"/>
      <c r="D664" s="265"/>
      <c r="E664" s="266"/>
      <c r="F664" s="223" t="str">
        <f>'料金、単位一覧'!$A$30</f>
        <v>口腔機能向上加算(Ⅰ)</v>
      </c>
      <c r="G664" s="224"/>
      <c r="H664" s="224"/>
      <c r="I664" s="61" t="str">
        <f>VLOOKUP(F664,'料金、単位一覧'!$A$16:$AD$33,26,0)</f>
        <v>月2回</v>
      </c>
      <c r="J664" s="60">
        <f>VLOOKUP(F664,'料金、単位一覧'!$A$16:$N$33,9,0)</f>
        <v>150</v>
      </c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8">
        <f t="shared" si="314"/>
        <v>0</v>
      </c>
      <c r="AQ664" s="12">
        <f t="shared" ref="AQ664" si="322">IF(AP664&gt;2,2,AP664)*J664</f>
        <v>0</v>
      </c>
      <c r="AR664" s="229"/>
      <c r="AS664" s="229"/>
      <c r="AT664" s="232"/>
    </row>
    <row r="665" spans="1:46" ht="12.75" customHeight="1" x14ac:dyDescent="0.2">
      <c r="A665" s="309"/>
      <c r="B665" s="262"/>
      <c r="C665" s="262"/>
      <c r="D665" s="262"/>
      <c r="E665" s="263"/>
      <c r="F665" s="223" t="str">
        <f>'料金、単位一覧'!$A$31</f>
        <v>口腔機能向上加算(Ⅱ)</v>
      </c>
      <c r="G665" s="224"/>
      <c r="H665" s="224"/>
      <c r="I665" s="61" t="str">
        <f>VLOOKUP(F665,'料金、単位一覧'!$A$16:$AD$33,26,0)</f>
        <v>月1回</v>
      </c>
      <c r="J665" s="60">
        <f>VLOOKUP(F665,'料金、単位一覧'!$A$16:$N$33,9,0)</f>
        <v>160</v>
      </c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8">
        <f t="shared" si="314"/>
        <v>0</v>
      </c>
      <c r="AQ665" s="12">
        <f t="shared" ref="AQ665:AQ666" si="323">IF(AP665&gt;1,1,AP665)*J665</f>
        <v>0</v>
      </c>
      <c r="AR665" s="229"/>
      <c r="AS665" s="229"/>
      <c r="AT665" s="232"/>
    </row>
    <row r="666" spans="1:46" ht="12.75" customHeight="1" x14ac:dyDescent="0.2">
      <c r="A666" s="310"/>
      <c r="B666" s="265"/>
      <c r="C666" s="265"/>
      <c r="D666" s="265"/>
      <c r="E666" s="266"/>
      <c r="F666" s="223" t="str">
        <f>'料金、単位一覧'!$A$32</f>
        <v>科学的介護推進体制加算</v>
      </c>
      <c r="G666" s="224"/>
      <c r="H666" s="224"/>
      <c r="I666" s="61" t="str">
        <f>VLOOKUP(F666,'料金、単位一覧'!$A$16:$AD$33,26,0)</f>
        <v>月1回</v>
      </c>
      <c r="J666" s="60">
        <f>VLOOKUP(F666,'料金、単位一覧'!$A$16:$N$33,9,0)</f>
        <v>40</v>
      </c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8">
        <f t="shared" si="314"/>
        <v>0</v>
      </c>
      <c r="AQ666" s="12">
        <f t="shared" si="323"/>
        <v>0</v>
      </c>
      <c r="AR666" s="229"/>
      <c r="AS666" s="229"/>
      <c r="AT666" s="232"/>
    </row>
    <row r="667" spans="1:46" ht="12.75" customHeight="1" x14ac:dyDescent="0.2">
      <c r="A667" s="62" t="str">
        <f t="shared" ref="A667:A668" si="324">IF(B667&gt;0,"選択","－")</f>
        <v>－</v>
      </c>
      <c r="B667" s="167">
        <f>IFERROR(CHOOSE(A651,'料金、単位一覧'!$I$85,'料金、単位一覧'!$I$86),0)</f>
        <v>0</v>
      </c>
      <c r="C667" s="167"/>
      <c r="D667" s="167"/>
      <c r="E667" s="167"/>
      <c r="F667" s="267" t="str">
        <f>'料金、単位一覧'!$A$33</f>
        <v>認知症通所介護感染症災害3％加算</v>
      </c>
      <c r="G667" s="268"/>
      <c r="H667" s="268"/>
      <c r="I667" s="269"/>
      <c r="J667" s="60">
        <f>VLOOKUP(F667,'料金、単位一覧'!$A$16:$N$33,9,0)</f>
        <v>0.03</v>
      </c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8">
        <f t="shared" si="314"/>
        <v>0</v>
      </c>
      <c r="AQ667" s="12">
        <f t="shared" ref="AQ667" si="325">IF(AP667&gt;2,2,AP667)*J667</f>
        <v>0</v>
      </c>
      <c r="AR667" s="229"/>
      <c r="AS667" s="229"/>
      <c r="AT667" s="232"/>
    </row>
    <row r="668" spans="1:46" ht="12.75" customHeight="1" x14ac:dyDescent="0.2">
      <c r="A668" s="62" t="str">
        <f t="shared" si="324"/>
        <v>選択</v>
      </c>
      <c r="B668" s="167">
        <f>IFERROR(CHOOSE(A654,'料金、単位一覧'!$I$85,'料金、単位一覧'!$I$86),0)</f>
        <v>10531</v>
      </c>
      <c r="C668" s="167"/>
      <c r="D668" s="167"/>
      <c r="E668" s="167"/>
      <c r="F668" s="225" t="str">
        <f>'料金、単位一覧'!$A$36</f>
        <v>サービス提供体制強化加算(Ⅰ)</v>
      </c>
      <c r="G668" s="226"/>
      <c r="H668" s="226"/>
      <c r="I668" s="227"/>
      <c r="J668" s="60">
        <f>VLOOKUP(F668,'料金、単位一覧'!$A$36:$N$38,9,0)</f>
        <v>22</v>
      </c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8">
        <f t="shared" si="314"/>
        <v>0</v>
      </c>
      <c r="AQ668" s="12">
        <f t="shared" ref="AQ668:AQ671" si="326">AP668*J668</f>
        <v>0</v>
      </c>
      <c r="AR668" s="229"/>
      <c r="AS668" s="229"/>
      <c r="AT668" s="232"/>
    </row>
    <row r="669" spans="1:46" ht="12.75" customHeight="1" x14ac:dyDescent="0.2">
      <c r="A669" s="255" t="str">
        <f t="shared" ref="A669" si="327">IF(A667=A668,"NG","OK")</f>
        <v>OK</v>
      </c>
      <c r="B669" s="167"/>
      <c r="C669" s="167"/>
      <c r="D669" s="167"/>
      <c r="E669" s="167"/>
      <c r="F669" s="225" t="str">
        <f>'料金、単位一覧'!$A$37</f>
        <v>サービス提供体制強化加算(Ⅱ)</v>
      </c>
      <c r="G669" s="226"/>
      <c r="H669" s="226"/>
      <c r="I669" s="227"/>
      <c r="J669" s="60">
        <f>VLOOKUP(F669,'料金、単位一覧'!$A$36:$N$38,9,0)</f>
        <v>18</v>
      </c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8">
        <f t="shared" si="314"/>
        <v>0</v>
      </c>
      <c r="AQ669" s="12">
        <f t="shared" si="326"/>
        <v>0</v>
      </c>
      <c r="AR669" s="229"/>
      <c r="AS669" s="229"/>
      <c r="AT669" s="232"/>
    </row>
    <row r="670" spans="1:46" ht="12.75" customHeight="1" x14ac:dyDescent="0.2">
      <c r="A670" s="80"/>
      <c r="B670" s="80"/>
      <c r="C670" s="80"/>
      <c r="D670" s="80"/>
      <c r="E670" s="80"/>
      <c r="F670" s="225" t="str">
        <f>'料金、単位一覧'!$A$38</f>
        <v>サービス提供体制強化加算(Ⅲ)</v>
      </c>
      <c r="G670" s="226"/>
      <c r="H670" s="226"/>
      <c r="I670" s="227"/>
      <c r="J670" s="60">
        <f>VLOOKUP(F670,'料金、単位一覧'!$A$36:$N$38,9,0)</f>
        <v>6</v>
      </c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8">
        <f t="shared" si="314"/>
        <v>0</v>
      </c>
      <c r="AQ670" s="12">
        <f t="shared" si="326"/>
        <v>0</v>
      </c>
      <c r="AR670" s="229"/>
      <c r="AS670" s="229"/>
      <c r="AT670" s="232"/>
    </row>
    <row r="671" spans="1:46" ht="12.75" customHeight="1" x14ac:dyDescent="0.2">
      <c r="A671" s="80"/>
      <c r="B671" s="80"/>
      <c r="C671" s="80"/>
      <c r="D671" s="80"/>
      <c r="E671" s="80"/>
      <c r="F671" s="225" t="s">
        <v>113</v>
      </c>
      <c r="G671" s="226"/>
      <c r="H671" s="226"/>
      <c r="I671" s="227"/>
      <c r="J671" s="63">
        <f>'料金、単位一覧'!$I$41</f>
        <v>-47</v>
      </c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8">
        <f t="shared" si="314"/>
        <v>0</v>
      </c>
      <c r="AQ671" s="12">
        <f t="shared" si="326"/>
        <v>0</v>
      </c>
      <c r="AR671" s="230"/>
      <c r="AS671" s="230"/>
      <c r="AT671" s="233"/>
    </row>
    <row r="672" spans="1:46" ht="12.75" customHeight="1" x14ac:dyDescent="0.2">
      <c r="A672" s="84"/>
      <c r="B672" s="298" t="s">
        <v>114</v>
      </c>
      <c r="C672" s="298"/>
      <c r="D672" s="298"/>
      <c r="E672" s="298"/>
      <c r="F672" s="211" t="str">
        <f>'料金、単位一覧'!$A$67</f>
        <v>昼食代</v>
      </c>
      <c r="G672" s="212"/>
      <c r="H672" s="212"/>
      <c r="I672" s="212"/>
      <c r="J672" s="64">
        <f>VLOOKUP(F672,'料金、単位一覧'!$A$67:$N$81,9,0)</f>
        <v>550</v>
      </c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">
        <f t="shared" si="314"/>
        <v>0</v>
      </c>
      <c r="AQ672" s="65" t="s">
        <v>116</v>
      </c>
      <c r="AR672" s="66">
        <f t="shared" ref="AR672" si="328">AP672*J672</f>
        <v>0</v>
      </c>
      <c r="AS672" s="67"/>
      <c r="AT672" s="68">
        <f t="shared" ref="AT672:AT689" si="329">AR672</f>
        <v>0</v>
      </c>
    </row>
    <row r="673" spans="1:46" ht="12.75" customHeight="1" x14ac:dyDescent="0.2">
      <c r="A673" s="84"/>
      <c r="B673" s="298"/>
      <c r="C673" s="298"/>
      <c r="D673" s="298"/>
      <c r="E673" s="298"/>
      <c r="F673" s="211" t="str">
        <f>'料金、単位一覧'!$A$68</f>
        <v>おやつ代</v>
      </c>
      <c r="G673" s="212"/>
      <c r="H673" s="212"/>
      <c r="I673" s="212"/>
      <c r="J673" s="64">
        <f>VLOOKUP(F673,'料金、単位一覧'!$A$67:$N$81,9,0)</f>
        <v>100</v>
      </c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10">
        <f t="shared" si="314"/>
        <v>0</v>
      </c>
      <c r="AQ673" s="65" t="s">
        <v>116</v>
      </c>
      <c r="AR673" s="66">
        <f t="shared" ref="AR673" si="330">IFERROR(AP673*J673,"")</f>
        <v>0</v>
      </c>
      <c r="AS673" s="13"/>
      <c r="AT673" s="69">
        <f t="shared" si="329"/>
        <v>0</v>
      </c>
    </row>
    <row r="674" spans="1:46" ht="12.75" customHeight="1" x14ac:dyDescent="0.2">
      <c r="A674" s="84"/>
      <c r="B674" s="298"/>
      <c r="C674" s="298"/>
      <c r="D674" s="298"/>
      <c r="E674" s="298"/>
      <c r="F674" s="211" t="str">
        <f>'料金、単位一覧'!$A$69</f>
        <v>パット代</v>
      </c>
      <c r="G674" s="212"/>
      <c r="H674" s="212"/>
      <c r="I674" s="212"/>
      <c r="J674" s="64">
        <f>VLOOKUP(F674,'料金、単位一覧'!$A$67:$N$81,9,0)</f>
        <v>50</v>
      </c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10">
        <f t="shared" si="314"/>
        <v>0</v>
      </c>
      <c r="AQ674" s="65" t="s">
        <v>116</v>
      </c>
      <c r="AR674" s="66">
        <f t="shared" ref="AR674:AR686" si="331">AP674*J674</f>
        <v>0</v>
      </c>
      <c r="AS674" s="13"/>
      <c r="AT674" s="69">
        <f t="shared" si="329"/>
        <v>0</v>
      </c>
    </row>
    <row r="675" spans="1:46" ht="12.75" customHeight="1" x14ac:dyDescent="0.2">
      <c r="A675" s="84"/>
      <c r="B675" s="298"/>
      <c r="C675" s="298"/>
      <c r="D675" s="298"/>
      <c r="E675" s="298"/>
      <c r="F675" s="211" t="str">
        <f>'料金、単位一覧'!$A$70</f>
        <v>リハビリパンツ代</v>
      </c>
      <c r="G675" s="212"/>
      <c r="H675" s="212"/>
      <c r="I675" s="212"/>
      <c r="J675" s="64">
        <f>VLOOKUP(F675,'料金、単位一覧'!$A$67:$N$81,9,0)</f>
        <v>100</v>
      </c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10">
        <f t="shared" si="314"/>
        <v>0</v>
      </c>
      <c r="AQ675" s="65" t="s">
        <v>116</v>
      </c>
      <c r="AR675" s="66">
        <f t="shared" si="331"/>
        <v>0</v>
      </c>
      <c r="AS675" s="13"/>
      <c r="AT675" s="69">
        <f t="shared" si="329"/>
        <v>0</v>
      </c>
    </row>
    <row r="676" spans="1:46" ht="12.75" customHeight="1" x14ac:dyDescent="0.2">
      <c r="A676" s="84"/>
      <c r="B676" s="298"/>
      <c r="C676" s="298"/>
      <c r="D676" s="298"/>
      <c r="E676" s="298"/>
      <c r="F676" s="211" t="str">
        <f>'料金、単位一覧'!$A$71</f>
        <v>おむつ代</v>
      </c>
      <c r="G676" s="212"/>
      <c r="H676" s="212"/>
      <c r="I676" s="212"/>
      <c r="J676" s="64">
        <f>VLOOKUP(F676,'料金、単位一覧'!$A$67:$N$81,9,0)</f>
        <v>150</v>
      </c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10">
        <f t="shared" si="314"/>
        <v>0</v>
      </c>
      <c r="AQ676" s="65" t="s">
        <v>116</v>
      </c>
      <c r="AR676" s="66">
        <f t="shared" si="331"/>
        <v>0</v>
      </c>
      <c r="AS676" s="13"/>
      <c r="AT676" s="69">
        <f t="shared" si="329"/>
        <v>0</v>
      </c>
    </row>
    <row r="677" spans="1:46" ht="12.75" customHeight="1" x14ac:dyDescent="0.2">
      <c r="A677" s="84"/>
      <c r="B677" s="298"/>
      <c r="C677" s="298"/>
      <c r="D677" s="298"/>
      <c r="E677" s="298"/>
      <c r="F677" s="211" t="str">
        <f>'料金、単位一覧'!$A$72</f>
        <v>お泊りサービス</v>
      </c>
      <c r="G677" s="212"/>
      <c r="H677" s="212"/>
      <c r="I677" s="212"/>
      <c r="J677" s="64">
        <f>VLOOKUP(F677,'料金、単位一覧'!$A$67:$N$81,9,0)</f>
        <v>2000</v>
      </c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10">
        <f t="shared" si="314"/>
        <v>0</v>
      </c>
      <c r="AQ677" s="65" t="s">
        <v>116</v>
      </c>
      <c r="AR677" s="66">
        <f t="shared" si="331"/>
        <v>0</v>
      </c>
      <c r="AS677" s="13"/>
      <c r="AT677" s="69">
        <f t="shared" si="329"/>
        <v>0</v>
      </c>
    </row>
    <row r="678" spans="1:46" ht="12.75" customHeight="1" x14ac:dyDescent="0.2">
      <c r="A678" s="84"/>
      <c r="B678" s="298"/>
      <c r="C678" s="298"/>
      <c r="D678" s="298"/>
      <c r="E678" s="298"/>
      <c r="F678" s="211" t="str">
        <f>'料金、単位一覧'!$A$73</f>
        <v>シーツ交換代</v>
      </c>
      <c r="G678" s="212"/>
      <c r="H678" s="212"/>
      <c r="I678" s="212"/>
      <c r="J678" s="64">
        <f>VLOOKUP(F678,'料金、単位一覧'!$A$67:$N$81,9,0)</f>
        <v>220</v>
      </c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10">
        <f t="shared" si="314"/>
        <v>0</v>
      </c>
      <c r="AQ678" s="65" t="s">
        <v>116</v>
      </c>
      <c r="AR678" s="66">
        <f t="shared" si="331"/>
        <v>0</v>
      </c>
      <c r="AS678" s="13"/>
      <c r="AT678" s="69">
        <f t="shared" si="329"/>
        <v>0</v>
      </c>
    </row>
    <row r="679" spans="1:46" ht="12.75" customHeight="1" x14ac:dyDescent="0.2">
      <c r="A679" s="84"/>
      <c r="B679" s="298"/>
      <c r="C679" s="298"/>
      <c r="D679" s="298"/>
      <c r="E679" s="298"/>
      <c r="F679" s="211" t="str">
        <f>'料金、単位一覧'!$A$74</f>
        <v>夕食代</v>
      </c>
      <c r="G679" s="212"/>
      <c r="H679" s="212"/>
      <c r="I679" s="212"/>
      <c r="J679" s="64">
        <f>VLOOKUP(F679,'料金、単位一覧'!$A$67:$N$81,9,0)</f>
        <v>650</v>
      </c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10">
        <f t="shared" si="314"/>
        <v>0</v>
      </c>
      <c r="AQ679" s="65" t="s">
        <v>116</v>
      </c>
      <c r="AR679" s="66">
        <f t="shared" si="331"/>
        <v>0</v>
      </c>
      <c r="AS679" s="13"/>
      <c r="AT679" s="69">
        <f t="shared" si="329"/>
        <v>0</v>
      </c>
    </row>
    <row r="680" spans="1:46" ht="12.75" customHeight="1" x14ac:dyDescent="0.2">
      <c r="A680" s="84"/>
      <c r="B680" s="298"/>
      <c r="C680" s="298"/>
      <c r="D680" s="298"/>
      <c r="E680" s="298"/>
      <c r="F680" s="211" t="str">
        <f>'料金、単位一覧'!$A$75</f>
        <v>朝食代</v>
      </c>
      <c r="G680" s="212"/>
      <c r="H680" s="212"/>
      <c r="I680" s="212"/>
      <c r="J680" s="64">
        <f>VLOOKUP(F680,'料金、単位一覧'!$A$67:$N$81,9,0)</f>
        <v>330</v>
      </c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10">
        <f t="shared" si="314"/>
        <v>0</v>
      </c>
      <c r="AQ680" s="65" t="s">
        <v>116</v>
      </c>
      <c r="AR680" s="66">
        <f t="shared" si="331"/>
        <v>0</v>
      </c>
      <c r="AS680" s="13"/>
      <c r="AT680" s="69">
        <f t="shared" si="329"/>
        <v>0</v>
      </c>
    </row>
    <row r="681" spans="1:46" ht="12.75" customHeight="1" x14ac:dyDescent="0.2">
      <c r="A681" s="84"/>
      <c r="B681" s="298"/>
      <c r="C681" s="298"/>
      <c r="D681" s="298"/>
      <c r="E681" s="298"/>
      <c r="F681" s="211" t="str">
        <f>'料金、単位一覧'!$A$76</f>
        <v>時間外利用料</v>
      </c>
      <c r="G681" s="212"/>
      <c r="H681" s="212"/>
      <c r="I681" s="212"/>
      <c r="J681" s="64">
        <f>VLOOKUP(F681,'料金、単位一覧'!$A$67:$N$81,9,0)</f>
        <v>300</v>
      </c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10">
        <f t="shared" si="314"/>
        <v>0</v>
      </c>
      <c r="AQ681" s="65" t="s">
        <v>116</v>
      </c>
      <c r="AR681" s="66">
        <f t="shared" si="331"/>
        <v>0</v>
      </c>
      <c r="AS681" s="13"/>
      <c r="AT681" s="69">
        <f t="shared" si="329"/>
        <v>0</v>
      </c>
    </row>
    <row r="682" spans="1:46" ht="12.75" customHeight="1" x14ac:dyDescent="0.2">
      <c r="A682" s="84"/>
      <c r="B682" s="298"/>
      <c r="C682" s="298"/>
      <c r="D682" s="298"/>
      <c r="E682" s="298"/>
      <c r="F682" s="211" t="str">
        <f>'料金、単位一覧'!$A$77</f>
        <v>洗濯代</v>
      </c>
      <c r="G682" s="212"/>
      <c r="H682" s="212"/>
      <c r="I682" s="212"/>
      <c r="J682" s="64">
        <f>VLOOKUP(F682,'料金、単位一覧'!$A$67:$N$81,9,0)</f>
        <v>150</v>
      </c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10">
        <f t="shared" si="314"/>
        <v>0</v>
      </c>
      <c r="AQ682" s="65" t="s">
        <v>116</v>
      </c>
      <c r="AR682" s="66">
        <f t="shared" si="331"/>
        <v>0</v>
      </c>
      <c r="AS682" s="13"/>
      <c r="AT682" s="69">
        <f t="shared" si="329"/>
        <v>0</v>
      </c>
    </row>
    <row r="683" spans="1:46" ht="12.75" customHeight="1" x14ac:dyDescent="0.2">
      <c r="A683" s="84"/>
      <c r="B683" s="298"/>
      <c r="C683" s="298"/>
      <c r="D683" s="298"/>
      <c r="E683" s="298"/>
      <c r="F683" s="211" t="str">
        <f>'料金、単位一覧'!$A$78</f>
        <v>通院サポート（最初の３時間）</v>
      </c>
      <c r="G683" s="212"/>
      <c r="H683" s="212"/>
      <c r="I683" s="212"/>
      <c r="J683" s="64">
        <f>VLOOKUP(F683,'料金、単位一覧'!$A$67:$N$81,9,0)</f>
        <v>3300</v>
      </c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10">
        <f t="shared" si="314"/>
        <v>0</v>
      </c>
      <c r="AQ683" s="65" t="s">
        <v>116</v>
      </c>
      <c r="AR683" s="66">
        <f t="shared" si="331"/>
        <v>0</v>
      </c>
      <c r="AS683" s="13"/>
      <c r="AT683" s="69">
        <f t="shared" si="329"/>
        <v>0</v>
      </c>
    </row>
    <row r="684" spans="1:46" ht="12.75" customHeight="1" x14ac:dyDescent="0.2">
      <c r="A684" s="84"/>
      <c r="B684" s="298"/>
      <c r="C684" s="298"/>
      <c r="D684" s="298"/>
      <c r="E684" s="298"/>
      <c r="F684" s="211" t="str">
        <f>'料金、単位一覧'!$A$79</f>
        <v>通院サポート延長（１時間毎）</v>
      </c>
      <c r="G684" s="212"/>
      <c r="H684" s="212"/>
      <c r="I684" s="212"/>
      <c r="J684" s="64">
        <f>VLOOKUP(F684,'料金、単位一覧'!$A$67:$N$81,9,0)</f>
        <v>1100</v>
      </c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10">
        <f t="shared" si="314"/>
        <v>0</v>
      </c>
      <c r="AQ684" s="65" t="s">
        <v>116</v>
      </c>
      <c r="AR684" s="66">
        <f t="shared" si="331"/>
        <v>0</v>
      </c>
      <c r="AS684" s="13"/>
      <c r="AT684" s="69">
        <f t="shared" si="329"/>
        <v>0</v>
      </c>
    </row>
    <row r="685" spans="1:46" ht="12.75" customHeight="1" x14ac:dyDescent="0.2">
      <c r="A685" s="84"/>
      <c r="B685" s="298"/>
      <c r="C685" s="298"/>
      <c r="D685" s="298"/>
      <c r="E685" s="298"/>
      <c r="F685" s="211" t="str">
        <f>'料金、単位一覧'!$A$80</f>
        <v>保険外事業利用（要介護）</v>
      </c>
      <c r="G685" s="212"/>
      <c r="H685" s="212"/>
      <c r="I685" s="212"/>
      <c r="J685" s="64">
        <f>VLOOKUP(F685,'料金、単位一覧'!$A$67:$N$81,9,0)</f>
        <v>3000</v>
      </c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10">
        <f t="shared" si="314"/>
        <v>0</v>
      </c>
      <c r="AQ685" s="65" t="s">
        <v>116</v>
      </c>
      <c r="AR685" s="66">
        <f t="shared" si="331"/>
        <v>0</v>
      </c>
      <c r="AS685" s="13"/>
      <c r="AT685" s="69">
        <f t="shared" si="329"/>
        <v>0</v>
      </c>
    </row>
    <row r="686" spans="1:46" ht="12.75" customHeight="1" x14ac:dyDescent="0.2">
      <c r="A686" s="84"/>
      <c r="B686" s="298"/>
      <c r="C686" s="298"/>
      <c r="D686" s="298"/>
      <c r="E686" s="298"/>
      <c r="F686" s="211" t="str">
        <f>'料金、単位一覧'!$A$81</f>
        <v>通所介護実費請求（要支援）</v>
      </c>
      <c r="G686" s="212"/>
      <c r="H686" s="212"/>
      <c r="I686" s="212"/>
      <c r="J686" s="70">
        <f>VLOOKUP(F686,'料金、単位一覧'!$A$67:$N$81,9,0)</f>
        <v>5000</v>
      </c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10">
        <f t="shared" si="314"/>
        <v>0</v>
      </c>
      <c r="AQ686" s="65" t="s">
        <v>116</v>
      </c>
      <c r="AR686" s="66">
        <f t="shared" si="331"/>
        <v>0</v>
      </c>
      <c r="AS686" s="13"/>
      <c r="AT686" s="69">
        <f t="shared" si="329"/>
        <v>0</v>
      </c>
    </row>
    <row r="687" spans="1:46" ht="12.75" customHeight="1" x14ac:dyDescent="0.2">
      <c r="A687" s="84"/>
      <c r="B687" s="298" t="s">
        <v>117</v>
      </c>
      <c r="C687" s="298"/>
      <c r="D687" s="298"/>
      <c r="E687" s="298"/>
      <c r="F687" s="213"/>
      <c r="G687" s="214"/>
      <c r="H687" s="214"/>
      <c r="I687" s="215"/>
      <c r="J687" s="71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65" t="s">
        <v>116</v>
      </c>
      <c r="AQ687" s="65" t="s">
        <v>116</v>
      </c>
      <c r="AR687" s="66"/>
      <c r="AS687" s="13"/>
      <c r="AT687" s="69">
        <f t="shared" si="329"/>
        <v>0</v>
      </c>
    </row>
    <row r="688" spans="1:46" ht="12.75" customHeight="1" x14ac:dyDescent="0.2">
      <c r="A688" s="84"/>
      <c r="B688" s="298"/>
      <c r="C688" s="298"/>
      <c r="D688" s="298"/>
      <c r="E688" s="298"/>
      <c r="F688" s="213"/>
      <c r="G688" s="214"/>
      <c r="H688" s="214"/>
      <c r="I688" s="215"/>
      <c r="J688" s="71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65" t="s">
        <v>116</v>
      </c>
      <c r="AQ688" s="65" t="s">
        <v>116</v>
      </c>
      <c r="AR688" s="66"/>
      <c r="AS688" s="13"/>
      <c r="AT688" s="69">
        <f t="shared" si="329"/>
        <v>0</v>
      </c>
    </row>
    <row r="689" spans="1:47" ht="12.75" customHeight="1" thickBot="1" x14ac:dyDescent="0.25">
      <c r="A689" s="84"/>
      <c r="B689" s="299"/>
      <c r="C689" s="299"/>
      <c r="D689" s="299"/>
      <c r="E689" s="299"/>
      <c r="F689" s="216"/>
      <c r="G689" s="217"/>
      <c r="H689" s="217"/>
      <c r="I689" s="218"/>
      <c r="J689" s="72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73" t="s">
        <v>116</v>
      </c>
      <c r="AQ689" s="73" t="s">
        <v>116</v>
      </c>
      <c r="AR689" s="74"/>
      <c r="AS689" s="74"/>
      <c r="AT689" s="75">
        <f t="shared" si="329"/>
        <v>0</v>
      </c>
    </row>
    <row r="690" spans="1:47" ht="12.75" customHeight="1" thickBot="1" x14ac:dyDescent="0.25">
      <c r="A690" s="311" t="s">
        <v>7</v>
      </c>
      <c r="B690" s="312"/>
      <c r="C690" s="312"/>
      <c r="D690" s="312"/>
      <c r="E690" s="313"/>
      <c r="F690" s="219">
        <f t="shared" ref="F690" si="332">SUM(AT642:AT689)</f>
        <v>0</v>
      </c>
      <c r="G690" s="220"/>
      <c r="H690" s="220"/>
      <c r="I690" s="221"/>
      <c r="J690" s="76"/>
      <c r="K690" s="234" t="s">
        <v>12</v>
      </c>
      <c r="L690" s="235"/>
      <c r="M690" s="235"/>
      <c r="N690" s="235"/>
      <c r="O690" s="236"/>
      <c r="P690" s="237">
        <f t="shared" ref="P690" si="333">SUM(AT642:AT671)</f>
        <v>0</v>
      </c>
      <c r="Q690" s="220"/>
      <c r="R690" s="220"/>
      <c r="S690" s="220"/>
      <c r="T690" s="221"/>
      <c r="U690" s="238" t="s">
        <v>13</v>
      </c>
      <c r="V690" s="235"/>
      <c r="W690" s="235"/>
      <c r="X690" s="235"/>
      <c r="Y690" s="236"/>
      <c r="Z690" s="237">
        <f t="shared" ref="Z690" si="334">SUM(AT672:AT689)</f>
        <v>0</v>
      </c>
      <c r="AA690" s="220"/>
      <c r="AB690" s="220"/>
      <c r="AC690" s="220"/>
      <c r="AD690" s="221"/>
      <c r="AE690" s="238" t="s">
        <v>14</v>
      </c>
      <c r="AF690" s="235"/>
      <c r="AG690" s="235"/>
      <c r="AH690" s="235"/>
      <c r="AI690" s="236"/>
      <c r="AJ690" s="239">
        <f t="shared" ref="AJ690" si="335">SUM(AQ643:AQ649,AQ650:AQ671)</f>
        <v>0</v>
      </c>
      <c r="AK690" s="220"/>
      <c r="AL690" s="220"/>
      <c r="AM690" s="220"/>
      <c r="AN690" s="220"/>
      <c r="AO690" s="221"/>
      <c r="AP690" s="77"/>
      <c r="AQ690" s="78"/>
      <c r="AR690" s="78"/>
      <c r="AS690" s="78"/>
      <c r="AT690" s="79"/>
    </row>
    <row r="691" spans="1:47" ht="12.75" customHeight="1" x14ac:dyDescent="0.2">
      <c r="A691" s="240" t="s">
        <v>1</v>
      </c>
      <c r="B691" s="241"/>
      <c r="C691" s="241"/>
      <c r="D691" s="241"/>
      <c r="E691" s="242"/>
      <c r="F691" s="242" t="s">
        <v>4</v>
      </c>
      <c r="G691" s="243"/>
      <c r="H691" s="243"/>
      <c r="I691" s="243"/>
      <c r="J691" s="53"/>
      <c r="K691" s="243"/>
      <c r="L691" s="243"/>
      <c r="M691" s="243"/>
      <c r="N691" s="243"/>
      <c r="O691" s="243"/>
      <c r="P691" s="243"/>
      <c r="Q691" s="243"/>
      <c r="R691" s="243"/>
      <c r="S691" s="243"/>
      <c r="T691" s="243"/>
      <c r="U691" s="243"/>
      <c r="V691" s="243"/>
      <c r="W691" s="243"/>
      <c r="X691" s="243"/>
      <c r="Y691" s="243"/>
      <c r="Z691" s="243"/>
      <c r="AA691" s="243"/>
      <c r="AB691" s="243"/>
      <c r="AC691" s="243"/>
      <c r="AD691" s="243"/>
      <c r="AE691" s="243"/>
      <c r="AF691" s="243"/>
      <c r="AG691" s="243"/>
      <c r="AH691" s="243"/>
      <c r="AI691" s="243"/>
      <c r="AJ691" s="243"/>
      <c r="AK691" s="243"/>
      <c r="AL691" s="243"/>
      <c r="AM691" s="243"/>
      <c r="AN691" s="243"/>
      <c r="AO691" s="243"/>
      <c r="AP691" s="244"/>
      <c r="AQ691" s="54">
        <f>IFERROR(ROUND(ROUND(VLOOKUP($O$2,'料金、単位一覧'!$A$47:$L$64,9,0)*SUM(AQ692:AQ720),0),"0"),0)</f>
        <v>0</v>
      </c>
      <c r="AR691" s="55">
        <f>TRUNC(TRUNC(SUM(AQ691,AQ692:AQ720)*'料金、単位一覧'!$P$4)-TRUNC(SUM(AQ692:AQ720)*'料金、単位一覧'!$P$4))</f>
        <v>0</v>
      </c>
      <c r="AS691" s="55">
        <f t="shared" ref="AS691" si="336">TRUNC(AR691*A709,0)</f>
        <v>0</v>
      </c>
      <c r="AT691" s="56">
        <f t="shared" ref="AT691:AT692" si="337">AR691-AS691</f>
        <v>0</v>
      </c>
      <c r="AU691" s="57">
        <f t="shared" ref="AU691" si="338">AR691</f>
        <v>0</v>
      </c>
    </row>
    <row r="692" spans="1:47" ht="12.75" customHeight="1" x14ac:dyDescent="0.2">
      <c r="A692" s="245" t="s">
        <v>119</v>
      </c>
      <c r="B692" s="246"/>
      <c r="C692" s="246"/>
      <c r="D692" s="246"/>
      <c r="E692" s="251" t="s">
        <v>8</v>
      </c>
      <c r="F692" s="254" t="s">
        <v>141</v>
      </c>
      <c r="G692" s="254"/>
      <c r="H692" s="254"/>
      <c r="I692" s="254"/>
      <c r="J692" s="5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">
        <f t="shared" ref="AP692:AP735" si="339">SUM(K692:AO692)</f>
        <v>0</v>
      </c>
      <c r="AQ692" s="59">
        <f>IFERROR(TRUNC(CHOOSE(A703,'料金、単位一覧'!$E$9,'料金、単位一覧'!$E$10,'料金、単位一覧'!$E$11,'料金、単位一覧'!$E$12,'料金、単位一覧'!$E$13)*AP692),0)</f>
        <v>0</v>
      </c>
      <c r="AR692" s="228">
        <f>TRUNC(SUM(AQ692:AQ720)*'料金、単位一覧'!$P$4)</f>
        <v>0</v>
      </c>
      <c r="AS692" s="228">
        <f t="shared" ref="AS692" si="340">TRUNC(AR692*A709,0)</f>
        <v>0</v>
      </c>
      <c r="AT692" s="231">
        <f t="shared" si="337"/>
        <v>0</v>
      </c>
      <c r="AU692" s="57"/>
    </row>
    <row r="693" spans="1:47" ht="12.75" customHeight="1" x14ac:dyDescent="0.2">
      <c r="A693" s="247"/>
      <c r="B693" s="248"/>
      <c r="C693" s="248"/>
      <c r="D693" s="248"/>
      <c r="E693" s="252"/>
      <c r="F693" s="222" t="s">
        <v>142</v>
      </c>
      <c r="G693" s="222"/>
      <c r="H693" s="222"/>
      <c r="I693" s="222"/>
      <c r="J693" s="27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8">
        <f t="shared" si="339"/>
        <v>0</v>
      </c>
      <c r="AQ693" s="11">
        <f>IFERROR(TRUNC(CHOOSE(A703,'料金、単位一覧'!$H$9,'料金、単位一覧'!$H$10,'料金、単位一覧'!$H$11,'料金、単位一覧'!$H$12,'料金、単位一覧'!$H$13)*AP693),0)</f>
        <v>0</v>
      </c>
      <c r="AR693" s="229"/>
      <c r="AS693" s="229"/>
      <c r="AT693" s="232"/>
    </row>
    <row r="694" spans="1:47" ht="12.75" customHeight="1" x14ac:dyDescent="0.2">
      <c r="A694" s="247"/>
      <c r="B694" s="248"/>
      <c r="C694" s="248"/>
      <c r="D694" s="248"/>
      <c r="E694" s="252"/>
      <c r="F694" s="222" t="s">
        <v>143</v>
      </c>
      <c r="G694" s="222"/>
      <c r="H694" s="222"/>
      <c r="I694" s="222"/>
      <c r="J694" s="27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8">
        <f t="shared" si="339"/>
        <v>0</v>
      </c>
      <c r="AQ694" s="11">
        <f>IFERROR(TRUNC(CHOOSE(A703,'料金、単位一覧'!$K$9,'料金、単位一覧'!$K$10,'料金、単位一覧'!$K$11,'料金、単位一覧'!$K$12,'料金、単位一覧'!$K$13)*AP694),0)</f>
        <v>0</v>
      </c>
      <c r="AR694" s="229"/>
      <c r="AS694" s="229"/>
      <c r="AT694" s="232"/>
    </row>
    <row r="695" spans="1:47" ht="12.75" customHeight="1" x14ac:dyDescent="0.2">
      <c r="A695" s="247"/>
      <c r="B695" s="248"/>
      <c r="C695" s="248"/>
      <c r="D695" s="248"/>
      <c r="E695" s="252"/>
      <c r="F695" s="222" t="s">
        <v>144</v>
      </c>
      <c r="G695" s="222"/>
      <c r="H695" s="222"/>
      <c r="I695" s="222"/>
      <c r="J695" s="27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8">
        <f t="shared" si="339"/>
        <v>0</v>
      </c>
      <c r="AQ695" s="11">
        <f>IFERROR(TRUNC(CHOOSE(A703,'料金、単位一覧'!$N$9,'料金、単位一覧'!$N$10,'料金、単位一覧'!$N$11,'料金、単位一覧'!$N$12,'料金、単位一覧'!$N$13)*AP695),0)</f>
        <v>0</v>
      </c>
      <c r="AR695" s="229"/>
      <c r="AS695" s="229"/>
      <c r="AT695" s="232"/>
    </row>
    <row r="696" spans="1:47" ht="12.75" customHeight="1" x14ac:dyDescent="0.2">
      <c r="A696" s="247"/>
      <c r="B696" s="248"/>
      <c r="C696" s="248"/>
      <c r="D696" s="248"/>
      <c r="E696" s="252"/>
      <c r="F696" s="222" t="s">
        <v>145</v>
      </c>
      <c r="G696" s="222"/>
      <c r="H696" s="222"/>
      <c r="I696" s="222"/>
      <c r="J696" s="27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8">
        <f t="shared" si="339"/>
        <v>0</v>
      </c>
      <c r="AQ696" s="11">
        <f>IFERROR(TRUNC(CHOOSE(A703,'料金、単位一覧'!$Q$9,'料金、単位一覧'!$Q$10,'料金、単位一覧'!$Q$11,'料金、単位一覧'!$Q$12,'料金、単位一覧'!$Q$13)*AP696),0)</f>
        <v>0</v>
      </c>
      <c r="AR696" s="229"/>
      <c r="AS696" s="229"/>
      <c r="AT696" s="232"/>
    </row>
    <row r="697" spans="1:47" ht="12.75" customHeight="1" x14ac:dyDescent="0.2">
      <c r="A697" s="247"/>
      <c r="B697" s="248"/>
      <c r="C697" s="248"/>
      <c r="D697" s="248"/>
      <c r="E697" s="252"/>
      <c r="F697" s="222" t="s">
        <v>146</v>
      </c>
      <c r="G697" s="222"/>
      <c r="H697" s="222"/>
      <c r="I697" s="222"/>
      <c r="J697" s="27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8">
        <f t="shared" si="339"/>
        <v>0</v>
      </c>
      <c r="AQ697" s="12">
        <f>IFERROR(TRUNC(CHOOSE(A703,'料金、単位一覧'!$T$9,'料金、単位一覧'!$T$10,'料金、単位一覧'!$T$11,'料金、単位一覧'!$T$12,'料金、単位一覧'!$T$13)*AP697),0)</f>
        <v>0</v>
      </c>
      <c r="AR697" s="229"/>
      <c r="AS697" s="229"/>
      <c r="AT697" s="232"/>
    </row>
    <row r="698" spans="1:47" ht="12.75" customHeight="1" x14ac:dyDescent="0.2">
      <c r="A698" s="247"/>
      <c r="B698" s="248"/>
      <c r="C698" s="248"/>
      <c r="D698" s="248"/>
      <c r="E698" s="252"/>
      <c r="F698" s="222" t="s">
        <v>147</v>
      </c>
      <c r="G698" s="222"/>
      <c r="H698" s="222"/>
      <c r="I698" s="222"/>
      <c r="J698" s="27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8">
        <f t="shared" si="339"/>
        <v>0</v>
      </c>
      <c r="AQ698" s="12">
        <f>IFERROR(TRUNC(CHOOSE(A703,'料金、単位一覧'!$W$9,'料金、単位一覧'!$W$10,'料金、単位一覧'!$W$11,'料金、単位一覧'!$W$12,'料金、単位一覧'!$W$13)*AP698),0)</f>
        <v>0</v>
      </c>
      <c r="AR698" s="229"/>
      <c r="AS698" s="229"/>
      <c r="AT698" s="232"/>
    </row>
    <row r="699" spans="1:47" ht="12.75" customHeight="1" x14ac:dyDescent="0.2">
      <c r="A699" s="247"/>
      <c r="B699" s="248"/>
      <c r="C699" s="248"/>
      <c r="D699" s="248"/>
      <c r="E699" s="252"/>
      <c r="F699" s="223" t="str">
        <f>'料金、単位一覧'!$A$16</f>
        <v>延長加算</v>
      </c>
      <c r="G699" s="224"/>
      <c r="H699" s="224"/>
      <c r="I699" s="61" t="str">
        <f>VLOOKUP(F699,'料金、単位一覧'!$A$16:$AD$33,26,0)</f>
        <v>1H</v>
      </c>
      <c r="J699" s="60">
        <f>VLOOKUP(F699,'料金、単位一覧'!$A$16:$N$33,9,0)</f>
        <v>50</v>
      </c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8">
        <f t="shared" si="339"/>
        <v>0</v>
      </c>
      <c r="AQ699" s="12">
        <f t="shared" ref="AQ699" si="341">(COUNTIF($K699:$AO699,"&gt;=5")*($J699*5))+(COUNTIF($K699:$AO699,"=4")*($J699*4))+(COUNTIF($K699:$AO699,"=3")*($J699*3))+(COUNTIF($K699:$AO699,"=2")*($J699*2))+(COUNTIF($K699:$AO699,"=1")*$J699)</f>
        <v>0</v>
      </c>
      <c r="AR699" s="229"/>
      <c r="AS699" s="229"/>
      <c r="AT699" s="232"/>
    </row>
    <row r="700" spans="1:47" ht="12.75" customHeight="1" x14ac:dyDescent="0.2">
      <c r="A700" s="247"/>
      <c r="B700" s="248"/>
      <c r="C700" s="248"/>
      <c r="D700" s="248"/>
      <c r="E700" s="252"/>
      <c r="F700" s="223" t="str">
        <f>'料金、単位一覧'!$A$17</f>
        <v>個別機能訓練加算(Ⅰ)</v>
      </c>
      <c r="G700" s="224"/>
      <c r="H700" s="224"/>
      <c r="I700" s="61">
        <f>VLOOKUP(F700,'料金、単位一覧'!$A$16:$AD$33,26,0)</f>
        <v>0</v>
      </c>
      <c r="J700" s="60">
        <f>VLOOKUP(F700,'料金、単位一覧'!$A$16:$N$33,9,0)</f>
        <v>27</v>
      </c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8">
        <f t="shared" si="339"/>
        <v>0</v>
      </c>
      <c r="AQ700" s="12">
        <f t="shared" ref="AQ700:AQ701" si="342">AP700*J700</f>
        <v>0</v>
      </c>
      <c r="AR700" s="229"/>
      <c r="AS700" s="229"/>
      <c r="AT700" s="232"/>
    </row>
    <row r="701" spans="1:47" ht="12.75" customHeight="1" x14ac:dyDescent="0.2">
      <c r="A701" s="249"/>
      <c r="B701" s="250"/>
      <c r="C701" s="250"/>
      <c r="D701" s="250"/>
      <c r="E701" s="253"/>
      <c r="F701" s="223" t="str">
        <f>'料金、単位一覧'!$A$18</f>
        <v>個別機能訓練加算(Ⅱ)</v>
      </c>
      <c r="G701" s="224"/>
      <c r="H701" s="224"/>
      <c r="I701" s="61">
        <f>VLOOKUP(F701,'料金、単位一覧'!$A$16:$AD$33,26,0)</f>
        <v>0</v>
      </c>
      <c r="J701" s="60">
        <f>VLOOKUP(F701,'料金、単位一覧'!$A$16:$N$33,9,0)</f>
        <v>20</v>
      </c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8">
        <f t="shared" si="339"/>
        <v>0</v>
      </c>
      <c r="AQ701" s="12">
        <f t="shared" si="342"/>
        <v>0</v>
      </c>
      <c r="AR701" s="229"/>
      <c r="AS701" s="229"/>
      <c r="AT701" s="232"/>
    </row>
    <row r="702" spans="1:47" ht="12.75" customHeight="1" x14ac:dyDescent="0.2">
      <c r="A702" s="256" t="s">
        <v>140</v>
      </c>
      <c r="B702" s="257"/>
      <c r="C702" s="257"/>
      <c r="D702" s="257"/>
      <c r="E702" s="257"/>
      <c r="F702" s="223" t="str">
        <f>'料金、単位一覧'!$A$19</f>
        <v>入浴加算（Ⅰ）</v>
      </c>
      <c r="G702" s="224"/>
      <c r="H702" s="224"/>
      <c r="I702" s="61" t="str">
        <f>VLOOKUP(F702,'料金、単位一覧'!$A$16:$AD$33,26,0)</f>
        <v>月1回</v>
      </c>
      <c r="J702" s="60">
        <f>VLOOKUP(F702,'料金、単位一覧'!$A$16:$N$33,9,0)</f>
        <v>40</v>
      </c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8">
        <f t="shared" si="339"/>
        <v>0</v>
      </c>
      <c r="AQ702" s="12">
        <f t="shared" ref="AQ702" si="343">IF(AP702&gt;1,1,AP702)*J702</f>
        <v>0</v>
      </c>
      <c r="AR702" s="229"/>
      <c r="AS702" s="229"/>
      <c r="AT702" s="232"/>
    </row>
    <row r="703" spans="1:47" ht="12.75" customHeight="1" x14ac:dyDescent="0.2">
      <c r="A703" s="258">
        <v>2</v>
      </c>
      <c r="B703" s="259"/>
      <c r="C703" s="259"/>
      <c r="D703" s="259"/>
      <c r="E703" s="259"/>
      <c r="F703" s="223" t="str">
        <f>'料金、単位一覧'!$A$20</f>
        <v>入浴加算（Ⅱ）</v>
      </c>
      <c r="G703" s="224"/>
      <c r="H703" s="224"/>
      <c r="I703" s="61">
        <f>VLOOKUP(F703,'料金、単位一覧'!$A$16:$AD$33,26,0)</f>
        <v>0</v>
      </c>
      <c r="J703" s="60">
        <f>VLOOKUP(F703,'料金、単位一覧'!$A$16:$N$33,9,0)</f>
        <v>55</v>
      </c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8">
        <f t="shared" si="339"/>
        <v>0</v>
      </c>
      <c r="AQ703" s="12">
        <f t="shared" ref="AQ703:AQ707" si="344">AP703*J703</f>
        <v>0</v>
      </c>
      <c r="AR703" s="229"/>
      <c r="AS703" s="229"/>
      <c r="AT703" s="232"/>
    </row>
    <row r="704" spans="1:47" ht="12.75" customHeight="1" x14ac:dyDescent="0.2">
      <c r="A704" s="258"/>
      <c r="B704" s="259"/>
      <c r="C704" s="259"/>
      <c r="D704" s="259"/>
      <c r="E704" s="259"/>
      <c r="F704" s="223" t="str">
        <f>'料金、単位一覧'!$A$21</f>
        <v>若年性認知利用者受入加算</v>
      </c>
      <c r="G704" s="224"/>
      <c r="H704" s="224"/>
      <c r="I704" s="61">
        <f>VLOOKUP(F704,'料金、単位一覧'!$A$16:$AD$33,26,0)</f>
        <v>0</v>
      </c>
      <c r="J704" s="60">
        <f>VLOOKUP(F704,'料金、単位一覧'!$A$16:$N$33,9,0)</f>
        <v>60</v>
      </c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8">
        <f t="shared" si="339"/>
        <v>0</v>
      </c>
      <c r="AQ704" s="12">
        <f t="shared" si="344"/>
        <v>0</v>
      </c>
      <c r="AR704" s="229"/>
      <c r="AS704" s="229"/>
      <c r="AT704" s="232"/>
    </row>
    <row r="705" spans="1:46" ht="12.75" customHeight="1" x14ac:dyDescent="0.2">
      <c r="A705" s="290" t="s">
        <v>9</v>
      </c>
      <c r="B705" s="291"/>
      <c r="C705" s="291"/>
      <c r="D705" s="291"/>
      <c r="E705" s="291"/>
      <c r="F705" s="223" t="str">
        <f>'料金、単位一覧'!$A$22</f>
        <v>生活機能向上連携加算(Ⅰ)</v>
      </c>
      <c r="G705" s="224"/>
      <c r="H705" s="224"/>
      <c r="I705" s="61">
        <f>VLOOKUP(F705,'料金、単位一覧'!$A$16:$AD$33,26,0)</f>
        <v>0</v>
      </c>
      <c r="J705" s="60">
        <f>VLOOKUP(F705,'料金、単位一覧'!$A$16:$N$33,9,0)</f>
        <v>100</v>
      </c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8">
        <f t="shared" si="339"/>
        <v>0</v>
      </c>
      <c r="AQ705" s="12">
        <f t="shared" si="344"/>
        <v>0</v>
      </c>
      <c r="AR705" s="229"/>
      <c r="AS705" s="229"/>
      <c r="AT705" s="232"/>
    </row>
    <row r="706" spans="1:46" ht="12.75" customHeight="1" x14ac:dyDescent="0.2">
      <c r="A706" s="288">
        <f t="shared" ref="A706" si="345">IF(A718="NG","↑介護度を選択",VLOOKUP("選択",A716:E717,2,0))</f>
        <v>10531</v>
      </c>
      <c r="B706" s="289"/>
      <c r="C706" s="289"/>
      <c r="D706" s="289"/>
      <c r="E706" s="289"/>
      <c r="F706" s="223" t="str">
        <f>'料金、単位一覧'!$A$23</f>
        <v>生活機能向上連携加算(Ⅱ)</v>
      </c>
      <c r="G706" s="224"/>
      <c r="H706" s="224"/>
      <c r="I706" s="61">
        <f>VLOOKUP(F706,'料金、単位一覧'!$A$16:$AD$33,26,0)</f>
        <v>0</v>
      </c>
      <c r="J706" s="60">
        <f>VLOOKUP(F706,'料金、単位一覧'!$A$16:$N$33,9,0)</f>
        <v>200</v>
      </c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8">
        <f t="shared" si="339"/>
        <v>0</v>
      </c>
      <c r="AQ706" s="12">
        <f t="shared" si="344"/>
        <v>0</v>
      </c>
      <c r="AR706" s="229"/>
      <c r="AS706" s="229"/>
      <c r="AT706" s="232"/>
    </row>
    <row r="707" spans="1:46" ht="12.75" customHeight="1" x14ac:dyDescent="0.2">
      <c r="A707" s="288"/>
      <c r="B707" s="289"/>
      <c r="C707" s="289"/>
      <c r="D707" s="289"/>
      <c r="E707" s="289"/>
      <c r="F707" s="223" t="str">
        <f>'料金、単位一覧'!$A$24</f>
        <v>ADL維持等加算(Ⅰ)</v>
      </c>
      <c r="G707" s="224"/>
      <c r="H707" s="224"/>
      <c r="I707" s="61">
        <f>VLOOKUP(F707,'料金、単位一覧'!$A$16:$AD$33,26,0)</f>
        <v>0</v>
      </c>
      <c r="J707" s="60">
        <f>VLOOKUP(F707,'料金、単位一覧'!$A$16:$N$33,9,0)</f>
        <v>30</v>
      </c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8">
        <f t="shared" si="339"/>
        <v>0</v>
      </c>
      <c r="AQ707" s="12">
        <f t="shared" si="344"/>
        <v>0</v>
      </c>
      <c r="AR707" s="229"/>
      <c r="AS707" s="229"/>
      <c r="AT707" s="232"/>
    </row>
    <row r="708" spans="1:46" ht="12.75" customHeight="1" x14ac:dyDescent="0.2">
      <c r="A708" s="256" t="s">
        <v>10</v>
      </c>
      <c r="B708" s="257"/>
      <c r="C708" s="257"/>
      <c r="D708" s="257"/>
      <c r="E708" s="257"/>
      <c r="F708" s="223" t="str">
        <f>'料金、単位一覧'!$A$25</f>
        <v>ADL維持等加算(Ⅱ)</v>
      </c>
      <c r="G708" s="224"/>
      <c r="H708" s="224"/>
      <c r="I708" s="61" t="str">
        <f>VLOOKUP(F708,'料金、単位一覧'!$A$16:$AD$33,26,0)</f>
        <v>月1回</v>
      </c>
      <c r="J708" s="60">
        <f>VLOOKUP(F708,'料金、単位一覧'!$A$16:$N$33,9,0)</f>
        <v>60</v>
      </c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8">
        <f t="shared" si="339"/>
        <v>0</v>
      </c>
      <c r="AQ708" s="12">
        <f t="shared" ref="AQ708:AQ712" si="346">IF(AP708&gt;1,1,AP708)*J708</f>
        <v>0</v>
      </c>
      <c r="AR708" s="229"/>
      <c r="AS708" s="229"/>
      <c r="AT708" s="232"/>
    </row>
    <row r="709" spans="1:46" ht="12.75" customHeight="1" x14ac:dyDescent="0.2">
      <c r="A709" s="292">
        <v>0.9</v>
      </c>
      <c r="B709" s="293"/>
      <c r="C709" s="293"/>
      <c r="D709" s="293"/>
      <c r="E709" s="294"/>
      <c r="F709" s="223" t="str">
        <f>'料金、単位一覧'!$A$26</f>
        <v>栄養アセスメント加算</v>
      </c>
      <c r="G709" s="224"/>
      <c r="H709" s="224"/>
      <c r="I709" s="61" t="str">
        <f>VLOOKUP(F709,'料金、単位一覧'!$A$16:$AD$33,26,0)</f>
        <v>月1回</v>
      </c>
      <c r="J709" s="60">
        <f>VLOOKUP(F709,'料金、単位一覧'!$A$16:$N$33,9,0)</f>
        <v>50</v>
      </c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8">
        <f t="shared" si="339"/>
        <v>0</v>
      </c>
      <c r="AQ709" s="12">
        <f t="shared" si="346"/>
        <v>0</v>
      </c>
      <c r="AR709" s="229"/>
      <c r="AS709" s="229"/>
      <c r="AT709" s="232"/>
    </row>
    <row r="710" spans="1:46" ht="12.75" customHeight="1" x14ac:dyDescent="0.2">
      <c r="A710" s="295"/>
      <c r="B710" s="296"/>
      <c r="C710" s="296"/>
      <c r="D710" s="296"/>
      <c r="E710" s="297"/>
      <c r="F710" s="223" t="str">
        <f>'料金、単位一覧'!$A$27</f>
        <v>栄養改善加算</v>
      </c>
      <c r="G710" s="224"/>
      <c r="H710" s="224"/>
      <c r="I710" s="61" t="str">
        <f>VLOOKUP(F710,'料金、単位一覧'!$A$16:$AD$33,26,0)</f>
        <v>月1回</v>
      </c>
      <c r="J710" s="60">
        <f>VLOOKUP(F710,'料金、単位一覧'!$A$16:$N$33,9,0)</f>
        <v>200</v>
      </c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8">
        <f t="shared" si="339"/>
        <v>0</v>
      </c>
      <c r="AQ710" s="12">
        <f t="shared" si="346"/>
        <v>0</v>
      </c>
      <c r="AR710" s="229"/>
      <c r="AS710" s="229"/>
      <c r="AT710" s="232"/>
    </row>
    <row r="711" spans="1:46" ht="12.75" customHeight="1" x14ac:dyDescent="0.2">
      <c r="A711" s="256" t="s">
        <v>11</v>
      </c>
      <c r="B711" s="257"/>
      <c r="C711" s="257"/>
      <c r="D711" s="257"/>
      <c r="E711" s="260"/>
      <c r="F711" s="223" t="str">
        <f>'料金、単位一覧'!$A$28</f>
        <v>口腔・栄養スクリーニング加算(Ⅰ)</v>
      </c>
      <c r="G711" s="224"/>
      <c r="H711" s="224"/>
      <c r="I711" s="61" t="str">
        <f>VLOOKUP(F711,'料金、単位一覧'!$A$16:$AD$33,26,0)</f>
        <v>月1回</v>
      </c>
      <c r="J711" s="60">
        <f>VLOOKUP(F711,'料金、単位一覧'!$A$16:$N$33,9,0)</f>
        <v>20</v>
      </c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8">
        <f t="shared" si="339"/>
        <v>0</v>
      </c>
      <c r="AQ711" s="12">
        <f t="shared" si="346"/>
        <v>0</v>
      </c>
      <c r="AR711" s="229"/>
      <c r="AS711" s="229"/>
      <c r="AT711" s="232"/>
    </row>
    <row r="712" spans="1:46" ht="12.75" customHeight="1" x14ac:dyDescent="0.2">
      <c r="A712" s="261"/>
      <c r="B712" s="262"/>
      <c r="C712" s="262"/>
      <c r="D712" s="262"/>
      <c r="E712" s="263"/>
      <c r="F712" s="223" t="str">
        <f>'料金、単位一覧'!$A$29</f>
        <v>口腔・栄養スクリーニング加算(Ⅱ)</v>
      </c>
      <c r="G712" s="224"/>
      <c r="H712" s="224"/>
      <c r="I712" s="61" t="str">
        <f>VLOOKUP(F712,'料金、単位一覧'!$A$16:$AD$33,26,0)</f>
        <v>月1回</v>
      </c>
      <c r="J712" s="60">
        <f>VLOOKUP(F712,'料金、単位一覧'!$A$16:$N$33,9,0)</f>
        <v>5</v>
      </c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8">
        <f t="shared" si="339"/>
        <v>0</v>
      </c>
      <c r="AQ712" s="12">
        <f t="shared" si="346"/>
        <v>0</v>
      </c>
      <c r="AR712" s="229"/>
      <c r="AS712" s="229"/>
      <c r="AT712" s="232"/>
    </row>
    <row r="713" spans="1:46" ht="12.75" customHeight="1" x14ac:dyDescent="0.2">
      <c r="A713" s="264"/>
      <c r="B713" s="265"/>
      <c r="C713" s="265"/>
      <c r="D713" s="265"/>
      <c r="E713" s="266"/>
      <c r="F713" s="223" t="str">
        <f>'料金、単位一覧'!$A$30</f>
        <v>口腔機能向上加算(Ⅰ)</v>
      </c>
      <c r="G713" s="224"/>
      <c r="H713" s="224"/>
      <c r="I713" s="61" t="str">
        <f>VLOOKUP(F713,'料金、単位一覧'!$A$16:$AD$33,26,0)</f>
        <v>月2回</v>
      </c>
      <c r="J713" s="60">
        <f>VLOOKUP(F713,'料金、単位一覧'!$A$16:$N$33,9,0)</f>
        <v>150</v>
      </c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8">
        <f t="shared" si="339"/>
        <v>0</v>
      </c>
      <c r="AQ713" s="12">
        <f t="shared" ref="AQ713" si="347">IF(AP713&gt;2,2,AP713)*J713</f>
        <v>0</v>
      </c>
      <c r="AR713" s="229"/>
      <c r="AS713" s="229"/>
      <c r="AT713" s="232"/>
    </row>
    <row r="714" spans="1:46" ht="12.75" customHeight="1" x14ac:dyDescent="0.2">
      <c r="A714" s="309"/>
      <c r="B714" s="262"/>
      <c r="C714" s="262"/>
      <c r="D714" s="262"/>
      <c r="E714" s="263"/>
      <c r="F714" s="223" t="str">
        <f>'料金、単位一覧'!$A$31</f>
        <v>口腔機能向上加算(Ⅱ)</v>
      </c>
      <c r="G714" s="224"/>
      <c r="H714" s="224"/>
      <c r="I714" s="61" t="str">
        <f>VLOOKUP(F714,'料金、単位一覧'!$A$16:$AD$33,26,0)</f>
        <v>月1回</v>
      </c>
      <c r="J714" s="60">
        <f>VLOOKUP(F714,'料金、単位一覧'!$A$16:$N$33,9,0)</f>
        <v>160</v>
      </c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8">
        <f t="shared" si="339"/>
        <v>0</v>
      </c>
      <c r="AQ714" s="12">
        <f t="shared" ref="AQ714:AQ715" si="348">IF(AP714&gt;1,1,AP714)*J714</f>
        <v>0</v>
      </c>
      <c r="AR714" s="229"/>
      <c r="AS714" s="229"/>
      <c r="AT714" s="232"/>
    </row>
    <row r="715" spans="1:46" ht="12.75" customHeight="1" x14ac:dyDescent="0.2">
      <c r="A715" s="310"/>
      <c r="B715" s="265"/>
      <c r="C715" s="265"/>
      <c r="D715" s="265"/>
      <c r="E715" s="266"/>
      <c r="F715" s="223" t="str">
        <f>'料金、単位一覧'!$A$32</f>
        <v>科学的介護推進体制加算</v>
      </c>
      <c r="G715" s="224"/>
      <c r="H715" s="224"/>
      <c r="I715" s="61" t="str">
        <f>VLOOKUP(F715,'料金、単位一覧'!$A$16:$AD$33,26,0)</f>
        <v>月1回</v>
      </c>
      <c r="J715" s="60">
        <f>VLOOKUP(F715,'料金、単位一覧'!$A$16:$N$33,9,0)</f>
        <v>40</v>
      </c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8">
        <f t="shared" si="339"/>
        <v>0</v>
      </c>
      <c r="AQ715" s="12">
        <f t="shared" si="348"/>
        <v>0</v>
      </c>
      <c r="AR715" s="229"/>
      <c r="AS715" s="229"/>
      <c r="AT715" s="232"/>
    </row>
    <row r="716" spans="1:46" ht="12.75" customHeight="1" x14ac:dyDescent="0.2">
      <c r="A716" s="62" t="str">
        <f t="shared" ref="A716:A717" si="349">IF(B716&gt;0,"選択","－")</f>
        <v>－</v>
      </c>
      <c r="B716" s="167">
        <f>IFERROR(CHOOSE(A700,'料金、単位一覧'!$I$85,'料金、単位一覧'!$I$86),0)</f>
        <v>0</v>
      </c>
      <c r="C716" s="167"/>
      <c r="D716" s="167"/>
      <c r="E716" s="167"/>
      <c r="F716" s="267" t="str">
        <f>'料金、単位一覧'!$A$33</f>
        <v>認知症通所介護感染症災害3％加算</v>
      </c>
      <c r="G716" s="268"/>
      <c r="H716" s="268"/>
      <c r="I716" s="269"/>
      <c r="J716" s="60">
        <f>VLOOKUP(F716,'料金、単位一覧'!$A$16:$N$33,9,0)</f>
        <v>0.03</v>
      </c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8">
        <f t="shared" si="339"/>
        <v>0</v>
      </c>
      <c r="AQ716" s="12">
        <f t="shared" ref="AQ716" si="350">IF(AP716&gt;2,2,AP716)*J716</f>
        <v>0</v>
      </c>
      <c r="AR716" s="229"/>
      <c r="AS716" s="229"/>
      <c r="AT716" s="232"/>
    </row>
    <row r="717" spans="1:46" ht="12.75" customHeight="1" x14ac:dyDescent="0.2">
      <c r="A717" s="62" t="str">
        <f t="shared" si="349"/>
        <v>選択</v>
      </c>
      <c r="B717" s="167">
        <f>IFERROR(CHOOSE(A703,'料金、単位一覧'!$I$85,'料金、単位一覧'!$I$86),0)</f>
        <v>10531</v>
      </c>
      <c r="C717" s="167"/>
      <c r="D717" s="167"/>
      <c r="E717" s="167"/>
      <c r="F717" s="225" t="str">
        <f>'料金、単位一覧'!$A$36</f>
        <v>サービス提供体制強化加算(Ⅰ)</v>
      </c>
      <c r="G717" s="226"/>
      <c r="H717" s="226"/>
      <c r="I717" s="227"/>
      <c r="J717" s="60">
        <f>VLOOKUP(F717,'料金、単位一覧'!$A$36:$N$38,9,0)</f>
        <v>22</v>
      </c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8">
        <f t="shared" si="339"/>
        <v>0</v>
      </c>
      <c r="AQ717" s="12">
        <f t="shared" ref="AQ717:AQ720" si="351">AP717*J717</f>
        <v>0</v>
      </c>
      <c r="AR717" s="229"/>
      <c r="AS717" s="229"/>
      <c r="AT717" s="232"/>
    </row>
    <row r="718" spans="1:46" ht="12.75" customHeight="1" x14ac:dyDescent="0.2">
      <c r="A718" s="255" t="str">
        <f t="shared" ref="A718" si="352">IF(A716=A717,"NG","OK")</f>
        <v>OK</v>
      </c>
      <c r="B718" s="167"/>
      <c r="C718" s="167"/>
      <c r="D718" s="167"/>
      <c r="E718" s="167"/>
      <c r="F718" s="225" t="str">
        <f>'料金、単位一覧'!$A$37</f>
        <v>サービス提供体制強化加算(Ⅱ)</v>
      </c>
      <c r="G718" s="226"/>
      <c r="H718" s="226"/>
      <c r="I718" s="227"/>
      <c r="J718" s="60">
        <f>VLOOKUP(F718,'料金、単位一覧'!$A$36:$N$38,9,0)</f>
        <v>18</v>
      </c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8">
        <f t="shared" si="339"/>
        <v>0</v>
      </c>
      <c r="AQ718" s="12">
        <f t="shared" si="351"/>
        <v>0</v>
      </c>
      <c r="AR718" s="229"/>
      <c r="AS718" s="229"/>
      <c r="AT718" s="232"/>
    </row>
    <row r="719" spans="1:46" ht="12.75" customHeight="1" x14ac:dyDescent="0.2">
      <c r="A719" s="80"/>
      <c r="B719" s="80"/>
      <c r="C719" s="80"/>
      <c r="D719" s="80"/>
      <c r="E719" s="80"/>
      <c r="F719" s="225" t="str">
        <f>'料金、単位一覧'!$A$38</f>
        <v>サービス提供体制強化加算(Ⅲ)</v>
      </c>
      <c r="G719" s="226"/>
      <c r="H719" s="226"/>
      <c r="I719" s="227"/>
      <c r="J719" s="60">
        <f>VLOOKUP(F719,'料金、単位一覧'!$A$36:$N$38,9,0)</f>
        <v>6</v>
      </c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8">
        <f t="shared" si="339"/>
        <v>0</v>
      </c>
      <c r="AQ719" s="12">
        <f t="shared" si="351"/>
        <v>0</v>
      </c>
      <c r="AR719" s="229"/>
      <c r="AS719" s="229"/>
      <c r="AT719" s="232"/>
    </row>
    <row r="720" spans="1:46" ht="12.75" customHeight="1" x14ac:dyDescent="0.2">
      <c r="A720" s="80"/>
      <c r="B720" s="80"/>
      <c r="C720" s="80"/>
      <c r="D720" s="80"/>
      <c r="E720" s="80"/>
      <c r="F720" s="225" t="s">
        <v>113</v>
      </c>
      <c r="G720" s="226"/>
      <c r="H720" s="226"/>
      <c r="I720" s="227"/>
      <c r="J720" s="63">
        <f>'料金、単位一覧'!$I$41</f>
        <v>-47</v>
      </c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8">
        <f t="shared" si="339"/>
        <v>0</v>
      </c>
      <c r="AQ720" s="12">
        <f t="shared" si="351"/>
        <v>0</v>
      </c>
      <c r="AR720" s="230"/>
      <c r="AS720" s="230"/>
      <c r="AT720" s="233"/>
    </row>
    <row r="721" spans="1:46" ht="12.75" customHeight="1" x14ac:dyDescent="0.2">
      <c r="A721" s="84"/>
      <c r="B721" s="298" t="s">
        <v>114</v>
      </c>
      <c r="C721" s="298"/>
      <c r="D721" s="298"/>
      <c r="E721" s="298"/>
      <c r="F721" s="211" t="str">
        <f>'料金、単位一覧'!$A$67</f>
        <v>昼食代</v>
      </c>
      <c r="G721" s="212"/>
      <c r="H721" s="212"/>
      <c r="I721" s="212"/>
      <c r="J721" s="64">
        <f>VLOOKUP(F721,'料金、単位一覧'!$A$67:$N$81,9,0)</f>
        <v>550</v>
      </c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">
        <f t="shared" si="339"/>
        <v>0</v>
      </c>
      <c r="AQ721" s="65" t="s">
        <v>116</v>
      </c>
      <c r="AR721" s="66">
        <f t="shared" ref="AR721" si="353">AP721*J721</f>
        <v>0</v>
      </c>
      <c r="AS721" s="67"/>
      <c r="AT721" s="68">
        <f t="shared" ref="AT721:AT738" si="354">AR721</f>
        <v>0</v>
      </c>
    </row>
    <row r="722" spans="1:46" ht="12.75" customHeight="1" x14ac:dyDescent="0.2">
      <c r="A722" s="84"/>
      <c r="B722" s="298"/>
      <c r="C722" s="298"/>
      <c r="D722" s="298"/>
      <c r="E722" s="298"/>
      <c r="F722" s="211" t="str">
        <f>'料金、単位一覧'!$A$68</f>
        <v>おやつ代</v>
      </c>
      <c r="G722" s="212"/>
      <c r="H722" s="212"/>
      <c r="I722" s="212"/>
      <c r="J722" s="64">
        <f>VLOOKUP(F722,'料金、単位一覧'!$A$67:$N$81,9,0)</f>
        <v>100</v>
      </c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10">
        <f t="shared" si="339"/>
        <v>0</v>
      </c>
      <c r="AQ722" s="65" t="s">
        <v>116</v>
      </c>
      <c r="AR722" s="66">
        <f t="shared" ref="AR722" si="355">IFERROR(AP722*J722,"")</f>
        <v>0</v>
      </c>
      <c r="AS722" s="13"/>
      <c r="AT722" s="69">
        <f t="shared" si="354"/>
        <v>0</v>
      </c>
    </row>
    <row r="723" spans="1:46" ht="12.75" customHeight="1" x14ac:dyDescent="0.2">
      <c r="A723" s="84"/>
      <c r="B723" s="298"/>
      <c r="C723" s="298"/>
      <c r="D723" s="298"/>
      <c r="E723" s="298"/>
      <c r="F723" s="211" t="str">
        <f>'料金、単位一覧'!$A$69</f>
        <v>パット代</v>
      </c>
      <c r="G723" s="212"/>
      <c r="H723" s="212"/>
      <c r="I723" s="212"/>
      <c r="J723" s="64">
        <f>VLOOKUP(F723,'料金、単位一覧'!$A$67:$N$81,9,0)</f>
        <v>50</v>
      </c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10">
        <f t="shared" si="339"/>
        <v>0</v>
      </c>
      <c r="AQ723" s="65" t="s">
        <v>116</v>
      </c>
      <c r="AR723" s="66">
        <f t="shared" ref="AR723:AR735" si="356">AP723*J723</f>
        <v>0</v>
      </c>
      <c r="AS723" s="13"/>
      <c r="AT723" s="69">
        <f t="shared" si="354"/>
        <v>0</v>
      </c>
    </row>
    <row r="724" spans="1:46" ht="12.75" customHeight="1" x14ac:dyDescent="0.2">
      <c r="A724" s="84"/>
      <c r="B724" s="298"/>
      <c r="C724" s="298"/>
      <c r="D724" s="298"/>
      <c r="E724" s="298"/>
      <c r="F724" s="211" t="str">
        <f>'料金、単位一覧'!$A$70</f>
        <v>リハビリパンツ代</v>
      </c>
      <c r="G724" s="212"/>
      <c r="H724" s="212"/>
      <c r="I724" s="212"/>
      <c r="J724" s="64">
        <f>VLOOKUP(F724,'料金、単位一覧'!$A$67:$N$81,9,0)</f>
        <v>100</v>
      </c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10">
        <f t="shared" si="339"/>
        <v>0</v>
      </c>
      <c r="AQ724" s="65" t="s">
        <v>116</v>
      </c>
      <c r="AR724" s="66">
        <f t="shared" si="356"/>
        <v>0</v>
      </c>
      <c r="AS724" s="13"/>
      <c r="AT724" s="69">
        <f t="shared" si="354"/>
        <v>0</v>
      </c>
    </row>
    <row r="725" spans="1:46" ht="12.75" customHeight="1" x14ac:dyDescent="0.2">
      <c r="A725" s="84"/>
      <c r="B725" s="298"/>
      <c r="C725" s="298"/>
      <c r="D725" s="298"/>
      <c r="E725" s="298"/>
      <c r="F725" s="211" t="str">
        <f>'料金、単位一覧'!$A$71</f>
        <v>おむつ代</v>
      </c>
      <c r="G725" s="212"/>
      <c r="H725" s="212"/>
      <c r="I725" s="212"/>
      <c r="J725" s="64">
        <f>VLOOKUP(F725,'料金、単位一覧'!$A$67:$N$81,9,0)</f>
        <v>150</v>
      </c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10">
        <f t="shared" si="339"/>
        <v>0</v>
      </c>
      <c r="AQ725" s="65" t="s">
        <v>116</v>
      </c>
      <c r="AR725" s="66">
        <f t="shared" si="356"/>
        <v>0</v>
      </c>
      <c r="AS725" s="13"/>
      <c r="AT725" s="69">
        <f t="shared" si="354"/>
        <v>0</v>
      </c>
    </row>
    <row r="726" spans="1:46" ht="12.75" customHeight="1" x14ac:dyDescent="0.2">
      <c r="A726" s="84"/>
      <c r="B726" s="298"/>
      <c r="C726" s="298"/>
      <c r="D726" s="298"/>
      <c r="E726" s="298"/>
      <c r="F726" s="211" t="str">
        <f>'料金、単位一覧'!$A$72</f>
        <v>お泊りサービス</v>
      </c>
      <c r="G726" s="212"/>
      <c r="H726" s="212"/>
      <c r="I726" s="212"/>
      <c r="J726" s="64">
        <f>VLOOKUP(F726,'料金、単位一覧'!$A$67:$N$81,9,0)</f>
        <v>2000</v>
      </c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10">
        <f t="shared" si="339"/>
        <v>0</v>
      </c>
      <c r="AQ726" s="65" t="s">
        <v>116</v>
      </c>
      <c r="AR726" s="66">
        <f t="shared" si="356"/>
        <v>0</v>
      </c>
      <c r="AS726" s="13"/>
      <c r="AT726" s="69">
        <f t="shared" si="354"/>
        <v>0</v>
      </c>
    </row>
    <row r="727" spans="1:46" ht="12.75" customHeight="1" x14ac:dyDescent="0.2">
      <c r="A727" s="84"/>
      <c r="B727" s="298"/>
      <c r="C727" s="298"/>
      <c r="D727" s="298"/>
      <c r="E727" s="298"/>
      <c r="F727" s="211" t="str">
        <f>'料金、単位一覧'!$A$73</f>
        <v>シーツ交換代</v>
      </c>
      <c r="G727" s="212"/>
      <c r="H727" s="212"/>
      <c r="I727" s="212"/>
      <c r="J727" s="64">
        <f>VLOOKUP(F727,'料金、単位一覧'!$A$67:$N$81,9,0)</f>
        <v>220</v>
      </c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10">
        <f t="shared" si="339"/>
        <v>0</v>
      </c>
      <c r="AQ727" s="65" t="s">
        <v>116</v>
      </c>
      <c r="AR727" s="66">
        <f t="shared" si="356"/>
        <v>0</v>
      </c>
      <c r="AS727" s="13"/>
      <c r="AT727" s="69">
        <f t="shared" si="354"/>
        <v>0</v>
      </c>
    </row>
    <row r="728" spans="1:46" ht="12.75" customHeight="1" x14ac:dyDescent="0.2">
      <c r="A728" s="84"/>
      <c r="B728" s="298"/>
      <c r="C728" s="298"/>
      <c r="D728" s="298"/>
      <c r="E728" s="298"/>
      <c r="F728" s="211" t="str">
        <f>'料金、単位一覧'!$A$74</f>
        <v>夕食代</v>
      </c>
      <c r="G728" s="212"/>
      <c r="H728" s="212"/>
      <c r="I728" s="212"/>
      <c r="J728" s="64">
        <f>VLOOKUP(F728,'料金、単位一覧'!$A$67:$N$81,9,0)</f>
        <v>650</v>
      </c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10">
        <f t="shared" si="339"/>
        <v>0</v>
      </c>
      <c r="AQ728" s="65" t="s">
        <v>116</v>
      </c>
      <c r="AR728" s="66">
        <f t="shared" si="356"/>
        <v>0</v>
      </c>
      <c r="AS728" s="13"/>
      <c r="AT728" s="69">
        <f t="shared" si="354"/>
        <v>0</v>
      </c>
    </row>
    <row r="729" spans="1:46" ht="12.75" customHeight="1" x14ac:dyDescent="0.2">
      <c r="A729" s="84"/>
      <c r="B729" s="298"/>
      <c r="C729" s="298"/>
      <c r="D729" s="298"/>
      <c r="E729" s="298"/>
      <c r="F729" s="211" t="str">
        <f>'料金、単位一覧'!$A$75</f>
        <v>朝食代</v>
      </c>
      <c r="G729" s="212"/>
      <c r="H729" s="212"/>
      <c r="I729" s="212"/>
      <c r="J729" s="64">
        <f>VLOOKUP(F729,'料金、単位一覧'!$A$67:$N$81,9,0)</f>
        <v>330</v>
      </c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10">
        <f t="shared" si="339"/>
        <v>0</v>
      </c>
      <c r="AQ729" s="65" t="s">
        <v>116</v>
      </c>
      <c r="AR729" s="66">
        <f t="shared" si="356"/>
        <v>0</v>
      </c>
      <c r="AS729" s="13"/>
      <c r="AT729" s="69">
        <f t="shared" si="354"/>
        <v>0</v>
      </c>
    </row>
    <row r="730" spans="1:46" ht="12.75" customHeight="1" x14ac:dyDescent="0.2">
      <c r="A730" s="84"/>
      <c r="B730" s="298"/>
      <c r="C730" s="298"/>
      <c r="D730" s="298"/>
      <c r="E730" s="298"/>
      <c r="F730" s="211" t="str">
        <f>'料金、単位一覧'!$A$76</f>
        <v>時間外利用料</v>
      </c>
      <c r="G730" s="212"/>
      <c r="H730" s="212"/>
      <c r="I730" s="212"/>
      <c r="J730" s="64">
        <f>VLOOKUP(F730,'料金、単位一覧'!$A$67:$N$81,9,0)</f>
        <v>300</v>
      </c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10">
        <f t="shared" si="339"/>
        <v>0</v>
      </c>
      <c r="AQ730" s="65" t="s">
        <v>116</v>
      </c>
      <c r="AR730" s="66">
        <f t="shared" si="356"/>
        <v>0</v>
      </c>
      <c r="AS730" s="13"/>
      <c r="AT730" s="69">
        <f t="shared" si="354"/>
        <v>0</v>
      </c>
    </row>
    <row r="731" spans="1:46" ht="12.75" customHeight="1" x14ac:dyDescent="0.2">
      <c r="A731" s="84"/>
      <c r="B731" s="298"/>
      <c r="C731" s="298"/>
      <c r="D731" s="298"/>
      <c r="E731" s="298"/>
      <c r="F731" s="211" t="str">
        <f>'料金、単位一覧'!$A$77</f>
        <v>洗濯代</v>
      </c>
      <c r="G731" s="212"/>
      <c r="H731" s="212"/>
      <c r="I731" s="212"/>
      <c r="J731" s="64">
        <f>VLOOKUP(F731,'料金、単位一覧'!$A$67:$N$81,9,0)</f>
        <v>150</v>
      </c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10">
        <f t="shared" si="339"/>
        <v>0</v>
      </c>
      <c r="AQ731" s="65" t="s">
        <v>116</v>
      </c>
      <c r="AR731" s="66">
        <f t="shared" si="356"/>
        <v>0</v>
      </c>
      <c r="AS731" s="13"/>
      <c r="AT731" s="69">
        <f t="shared" si="354"/>
        <v>0</v>
      </c>
    </row>
    <row r="732" spans="1:46" ht="12.75" customHeight="1" x14ac:dyDescent="0.2">
      <c r="A732" s="84"/>
      <c r="B732" s="298"/>
      <c r="C732" s="298"/>
      <c r="D732" s="298"/>
      <c r="E732" s="298"/>
      <c r="F732" s="211" t="str">
        <f>'料金、単位一覧'!$A$78</f>
        <v>通院サポート（最初の３時間）</v>
      </c>
      <c r="G732" s="212"/>
      <c r="H732" s="212"/>
      <c r="I732" s="212"/>
      <c r="J732" s="64">
        <f>VLOOKUP(F732,'料金、単位一覧'!$A$67:$N$81,9,0)</f>
        <v>3300</v>
      </c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10">
        <f t="shared" si="339"/>
        <v>0</v>
      </c>
      <c r="AQ732" s="65" t="s">
        <v>116</v>
      </c>
      <c r="AR732" s="66">
        <f t="shared" si="356"/>
        <v>0</v>
      </c>
      <c r="AS732" s="13"/>
      <c r="AT732" s="69">
        <f t="shared" si="354"/>
        <v>0</v>
      </c>
    </row>
    <row r="733" spans="1:46" ht="12.75" customHeight="1" x14ac:dyDescent="0.2">
      <c r="A733" s="84"/>
      <c r="B733" s="298"/>
      <c r="C733" s="298"/>
      <c r="D733" s="298"/>
      <c r="E733" s="298"/>
      <c r="F733" s="211" t="str">
        <f>'料金、単位一覧'!$A$79</f>
        <v>通院サポート延長（１時間毎）</v>
      </c>
      <c r="G733" s="212"/>
      <c r="H733" s="212"/>
      <c r="I733" s="212"/>
      <c r="J733" s="64">
        <f>VLOOKUP(F733,'料金、単位一覧'!$A$67:$N$81,9,0)</f>
        <v>1100</v>
      </c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10">
        <f t="shared" si="339"/>
        <v>0</v>
      </c>
      <c r="AQ733" s="65" t="s">
        <v>116</v>
      </c>
      <c r="AR733" s="66">
        <f t="shared" si="356"/>
        <v>0</v>
      </c>
      <c r="AS733" s="13"/>
      <c r="AT733" s="69">
        <f t="shared" si="354"/>
        <v>0</v>
      </c>
    </row>
    <row r="734" spans="1:46" ht="12.75" customHeight="1" x14ac:dyDescent="0.2">
      <c r="A734" s="84"/>
      <c r="B734" s="298"/>
      <c r="C734" s="298"/>
      <c r="D734" s="298"/>
      <c r="E734" s="298"/>
      <c r="F734" s="211" t="str">
        <f>'料金、単位一覧'!$A$80</f>
        <v>保険外事業利用（要介護）</v>
      </c>
      <c r="G734" s="212"/>
      <c r="H734" s="212"/>
      <c r="I734" s="212"/>
      <c r="J734" s="64">
        <f>VLOOKUP(F734,'料金、単位一覧'!$A$67:$N$81,9,0)</f>
        <v>3000</v>
      </c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10">
        <f t="shared" si="339"/>
        <v>0</v>
      </c>
      <c r="AQ734" s="65" t="s">
        <v>116</v>
      </c>
      <c r="AR734" s="66">
        <f t="shared" si="356"/>
        <v>0</v>
      </c>
      <c r="AS734" s="13"/>
      <c r="AT734" s="69">
        <f t="shared" si="354"/>
        <v>0</v>
      </c>
    </row>
    <row r="735" spans="1:46" ht="12.75" customHeight="1" x14ac:dyDescent="0.2">
      <c r="A735" s="84"/>
      <c r="B735" s="298"/>
      <c r="C735" s="298"/>
      <c r="D735" s="298"/>
      <c r="E735" s="298"/>
      <c r="F735" s="211" t="str">
        <f>'料金、単位一覧'!$A$81</f>
        <v>通所介護実費請求（要支援）</v>
      </c>
      <c r="G735" s="212"/>
      <c r="H735" s="212"/>
      <c r="I735" s="212"/>
      <c r="J735" s="70">
        <f>VLOOKUP(F735,'料金、単位一覧'!$A$67:$N$81,9,0)</f>
        <v>5000</v>
      </c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10">
        <f t="shared" si="339"/>
        <v>0</v>
      </c>
      <c r="AQ735" s="65" t="s">
        <v>116</v>
      </c>
      <c r="AR735" s="66">
        <f t="shared" si="356"/>
        <v>0</v>
      </c>
      <c r="AS735" s="13"/>
      <c r="AT735" s="69">
        <f t="shared" si="354"/>
        <v>0</v>
      </c>
    </row>
    <row r="736" spans="1:46" ht="12.75" customHeight="1" x14ac:dyDescent="0.2">
      <c r="A736" s="84"/>
      <c r="B736" s="298" t="s">
        <v>117</v>
      </c>
      <c r="C736" s="298"/>
      <c r="D736" s="298"/>
      <c r="E736" s="298"/>
      <c r="F736" s="213"/>
      <c r="G736" s="214"/>
      <c r="H736" s="214"/>
      <c r="I736" s="215"/>
      <c r="J736" s="71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65" t="s">
        <v>116</v>
      </c>
      <c r="AQ736" s="65" t="s">
        <v>116</v>
      </c>
      <c r="AR736" s="66"/>
      <c r="AS736" s="13"/>
      <c r="AT736" s="69">
        <f t="shared" si="354"/>
        <v>0</v>
      </c>
    </row>
    <row r="737" spans="1:47" ht="12.75" customHeight="1" x14ac:dyDescent="0.2">
      <c r="A737" s="84"/>
      <c r="B737" s="298"/>
      <c r="C737" s="298"/>
      <c r="D737" s="298"/>
      <c r="E737" s="298"/>
      <c r="F737" s="213"/>
      <c r="G737" s="214"/>
      <c r="H737" s="214"/>
      <c r="I737" s="215"/>
      <c r="J737" s="71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65" t="s">
        <v>116</v>
      </c>
      <c r="AQ737" s="65" t="s">
        <v>116</v>
      </c>
      <c r="AR737" s="66"/>
      <c r="AS737" s="13"/>
      <c r="AT737" s="69">
        <f t="shared" si="354"/>
        <v>0</v>
      </c>
    </row>
    <row r="738" spans="1:47" ht="12.75" customHeight="1" thickBot="1" x14ac:dyDescent="0.25">
      <c r="A738" s="84"/>
      <c r="B738" s="299"/>
      <c r="C738" s="299"/>
      <c r="D738" s="299"/>
      <c r="E738" s="299"/>
      <c r="F738" s="216"/>
      <c r="G738" s="217"/>
      <c r="H738" s="217"/>
      <c r="I738" s="218"/>
      <c r="J738" s="72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73" t="s">
        <v>116</v>
      </c>
      <c r="AQ738" s="73" t="s">
        <v>116</v>
      </c>
      <c r="AR738" s="74"/>
      <c r="AS738" s="74"/>
      <c r="AT738" s="75">
        <f t="shared" si="354"/>
        <v>0</v>
      </c>
    </row>
    <row r="739" spans="1:47" ht="12.75" customHeight="1" thickBot="1" x14ac:dyDescent="0.25">
      <c r="A739" s="311" t="s">
        <v>7</v>
      </c>
      <c r="B739" s="312"/>
      <c r="C739" s="312"/>
      <c r="D739" s="312"/>
      <c r="E739" s="313"/>
      <c r="F739" s="219">
        <f t="shared" ref="F739" si="357">SUM(AT691:AT738)</f>
        <v>0</v>
      </c>
      <c r="G739" s="220"/>
      <c r="H739" s="220"/>
      <c r="I739" s="221"/>
      <c r="J739" s="76"/>
      <c r="K739" s="234" t="s">
        <v>12</v>
      </c>
      <c r="L739" s="235"/>
      <c r="M739" s="235"/>
      <c r="N739" s="235"/>
      <c r="O739" s="236"/>
      <c r="P739" s="237">
        <f t="shared" ref="P739" si="358">SUM(AT691:AT720)</f>
        <v>0</v>
      </c>
      <c r="Q739" s="220"/>
      <c r="R739" s="220"/>
      <c r="S739" s="220"/>
      <c r="T739" s="221"/>
      <c r="U739" s="238" t="s">
        <v>13</v>
      </c>
      <c r="V739" s="235"/>
      <c r="W739" s="235"/>
      <c r="X739" s="235"/>
      <c r="Y739" s="236"/>
      <c r="Z739" s="237">
        <f t="shared" ref="Z739" si="359">SUM(AT721:AT738)</f>
        <v>0</v>
      </c>
      <c r="AA739" s="220"/>
      <c r="AB739" s="220"/>
      <c r="AC739" s="220"/>
      <c r="AD739" s="221"/>
      <c r="AE739" s="238" t="s">
        <v>14</v>
      </c>
      <c r="AF739" s="235"/>
      <c r="AG739" s="235"/>
      <c r="AH739" s="235"/>
      <c r="AI739" s="236"/>
      <c r="AJ739" s="239">
        <f t="shared" ref="AJ739" si="360">SUM(AQ692:AQ698,AQ699:AQ720)</f>
        <v>0</v>
      </c>
      <c r="AK739" s="220"/>
      <c r="AL739" s="220"/>
      <c r="AM739" s="220"/>
      <c r="AN739" s="220"/>
      <c r="AO739" s="221"/>
      <c r="AP739" s="77"/>
      <c r="AQ739" s="78"/>
      <c r="AR739" s="78"/>
      <c r="AS739" s="78"/>
      <c r="AT739" s="79"/>
    </row>
    <row r="740" spans="1:47" ht="12.75" customHeight="1" x14ac:dyDescent="0.2">
      <c r="A740" s="240" t="s">
        <v>1</v>
      </c>
      <c r="B740" s="241"/>
      <c r="C740" s="241"/>
      <c r="D740" s="241"/>
      <c r="E740" s="242"/>
      <c r="F740" s="242" t="s">
        <v>4</v>
      </c>
      <c r="G740" s="243"/>
      <c r="H740" s="243"/>
      <c r="I740" s="243"/>
      <c r="J740" s="53"/>
      <c r="K740" s="243"/>
      <c r="L740" s="243"/>
      <c r="M740" s="243"/>
      <c r="N740" s="243"/>
      <c r="O740" s="243"/>
      <c r="P740" s="243"/>
      <c r="Q740" s="243"/>
      <c r="R740" s="243"/>
      <c r="S740" s="243"/>
      <c r="T740" s="243"/>
      <c r="U740" s="243"/>
      <c r="V740" s="243"/>
      <c r="W740" s="243"/>
      <c r="X740" s="243"/>
      <c r="Y740" s="243"/>
      <c r="Z740" s="243"/>
      <c r="AA740" s="243"/>
      <c r="AB740" s="243"/>
      <c r="AC740" s="243"/>
      <c r="AD740" s="243"/>
      <c r="AE740" s="243"/>
      <c r="AF740" s="243"/>
      <c r="AG740" s="243"/>
      <c r="AH740" s="243"/>
      <c r="AI740" s="243"/>
      <c r="AJ740" s="243"/>
      <c r="AK740" s="243"/>
      <c r="AL740" s="243"/>
      <c r="AM740" s="243"/>
      <c r="AN740" s="243"/>
      <c r="AO740" s="243"/>
      <c r="AP740" s="244"/>
      <c r="AQ740" s="54">
        <f>IFERROR(ROUND(ROUND(VLOOKUP($O$2,'料金、単位一覧'!$A$47:$L$64,9,0)*SUM(AQ741:AQ769),0),"0"),0)</f>
        <v>0</v>
      </c>
      <c r="AR740" s="55">
        <f>TRUNC(TRUNC(SUM(AQ740,AQ741:AQ769)*'料金、単位一覧'!$P$4)-TRUNC(SUM(AQ741:AQ769)*'料金、単位一覧'!$P$4))</f>
        <v>0</v>
      </c>
      <c r="AS740" s="55">
        <f t="shared" ref="AS740" si="361">TRUNC(AR740*A758,0)</f>
        <v>0</v>
      </c>
      <c r="AT740" s="56">
        <f t="shared" ref="AT740:AT741" si="362">AR740-AS740</f>
        <v>0</v>
      </c>
      <c r="AU740" s="57">
        <f t="shared" ref="AU740" si="363">AR740</f>
        <v>0</v>
      </c>
    </row>
    <row r="741" spans="1:47" ht="12.75" customHeight="1" x14ac:dyDescent="0.2">
      <c r="A741" s="245" t="s">
        <v>119</v>
      </c>
      <c r="B741" s="246"/>
      <c r="C741" s="246"/>
      <c r="D741" s="246"/>
      <c r="E741" s="251" t="s">
        <v>8</v>
      </c>
      <c r="F741" s="254" t="s">
        <v>141</v>
      </c>
      <c r="G741" s="254"/>
      <c r="H741" s="254"/>
      <c r="I741" s="254"/>
      <c r="J741" s="5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">
        <f t="shared" ref="AP741:AP784" si="364">SUM(K741:AO741)</f>
        <v>0</v>
      </c>
      <c r="AQ741" s="59">
        <f>IFERROR(TRUNC(CHOOSE(A752,'料金、単位一覧'!$E$9,'料金、単位一覧'!$E$10,'料金、単位一覧'!$E$11,'料金、単位一覧'!$E$12,'料金、単位一覧'!$E$13)*AP741),0)</f>
        <v>0</v>
      </c>
      <c r="AR741" s="228">
        <f>TRUNC(SUM(AQ741:AQ769)*'料金、単位一覧'!$P$4)</f>
        <v>0</v>
      </c>
      <c r="AS741" s="228">
        <f t="shared" ref="AS741" si="365">TRUNC(AR741*A758,0)</f>
        <v>0</v>
      </c>
      <c r="AT741" s="231">
        <f t="shared" si="362"/>
        <v>0</v>
      </c>
      <c r="AU741" s="57"/>
    </row>
    <row r="742" spans="1:47" ht="12.75" customHeight="1" x14ac:dyDescent="0.2">
      <c r="A742" s="247"/>
      <c r="B742" s="248"/>
      <c r="C742" s="248"/>
      <c r="D742" s="248"/>
      <c r="E742" s="252"/>
      <c r="F742" s="222" t="s">
        <v>142</v>
      </c>
      <c r="G742" s="222"/>
      <c r="H742" s="222"/>
      <c r="I742" s="222"/>
      <c r="J742" s="2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8">
        <f t="shared" si="364"/>
        <v>0</v>
      </c>
      <c r="AQ742" s="11">
        <f>IFERROR(TRUNC(CHOOSE(A752,'料金、単位一覧'!$H$9,'料金、単位一覧'!$H$10,'料金、単位一覧'!$H$11,'料金、単位一覧'!$H$12,'料金、単位一覧'!$H$13)*AP742),0)</f>
        <v>0</v>
      </c>
      <c r="AR742" s="229"/>
      <c r="AS742" s="229"/>
      <c r="AT742" s="232"/>
    </row>
    <row r="743" spans="1:47" ht="12.75" customHeight="1" x14ac:dyDescent="0.2">
      <c r="A743" s="247"/>
      <c r="B743" s="248"/>
      <c r="C743" s="248"/>
      <c r="D743" s="248"/>
      <c r="E743" s="252"/>
      <c r="F743" s="222" t="s">
        <v>143</v>
      </c>
      <c r="G743" s="222"/>
      <c r="H743" s="222"/>
      <c r="I743" s="222"/>
      <c r="J743" s="27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8">
        <f t="shared" si="364"/>
        <v>0</v>
      </c>
      <c r="AQ743" s="11">
        <f>IFERROR(TRUNC(CHOOSE(A752,'料金、単位一覧'!$K$9,'料金、単位一覧'!$K$10,'料金、単位一覧'!$K$11,'料金、単位一覧'!$K$12,'料金、単位一覧'!$K$13)*AP743),0)</f>
        <v>0</v>
      </c>
      <c r="AR743" s="229"/>
      <c r="AS743" s="229"/>
      <c r="AT743" s="232"/>
    </row>
    <row r="744" spans="1:47" ht="12.75" customHeight="1" x14ac:dyDescent="0.2">
      <c r="A744" s="247"/>
      <c r="B744" s="248"/>
      <c r="C744" s="248"/>
      <c r="D744" s="248"/>
      <c r="E744" s="252"/>
      <c r="F744" s="222" t="s">
        <v>144</v>
      </c>
      <c r="G744" s="222"/>
      <c r="H744" s="222"/>
      <c r="I744" s="222"/>
      <c r="J744" s="2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8">
        <f t="shared" si="364"/>
        <v>0</v>
      </c>
      <c r="AQ744" s="11">
        <f>IFERROR(TRUNC(CHOOSE(A752,'料金、単位一覧'!$N$9,'料金、単位一覧'!$N$10,'料金、単位一覧'!$N$11,'料金、単位一覧'!$N$12,'料金、単位一覧'!$N$13)*AP744),0)</f>
        <v>0</v>
      </c>
      <c r="AR744" s="229"/>
      <c r="AS744" s="229"/>
      <c r="AT744" s="232"/>
    </row>
    <row r="745" spans="1:47" ht="12.75" customHeight="1" x14ac:dyDescent="0.2">
      <c r="A745" s="247"/>
      <c r="B745" s="248"/>
      <c r="C745" s="248"/>
      <c r="D745" s="248"/>
      <c r="E745" s="252"/>
      <c r="F745" s="222" t="s">
        <v>145</v>
      </c>
      <c r="G745" s="222"/>
      <c r="H745" s="222"/>
      <c r="I745" s="222"/>
      <c r="J745" s="27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8">
        <f t="shared" si="364"/>
        <v>0</v>
      </c>
      <c r="AQ745" s="11">
        <f>IFERROR(TRUNC(CHOOSE(A752,'料金、単位一覧'!$Q$9,'料金、単位一覧'!$Q$10,'料金、単位一覧'!$Q$11,'料金、単位一覧'!$Q$12,'料金、単位一覧'!$Q$13)*AP745),0)</f>
        <v>0</v>
      </c>
      <c r="AR745" s="229"/>
      <c r="AS745" s="229"/>
      <c r="AT745" s="232"/>
    </row>
    <row r="746" spans="1:47" ht="12.75" customHeight="1" x14ac:dyDescent="0.2">
      <c r="A746" s="247"/>
      <c r="B746" s="248"/>
      <c r="C746" s="248"/>
      <c r="D746" s="248"/>
      <c r="E746" s="252"/>
      <c r="F746" s="222" t="s">
        <v>146</v>
      </c>
      <c r="G746" s="222"/>
      <c r="H746" s="222"/>
      <c r="I746" s="222"/>
      <c r="J746" s="2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8">
        <f t="shared" si="364"/>
        <v>0</v>
      </c>
      <c r="AQ746" s="12">
        <f>IFERROR(TRUNC(CHOOSE(A752,'料金、単位一覧'!$T$9,'料金、単位一覧'!$T$10,'料金、単位一覧'!$T$11,'料金、単位一覧'!$T$12,'料金、単位一覧'!$T$13)*AP746),0)</f>
        <v>0</v>
      </c>
      <c r="AR746" s="229"/>
      <c r="AS746" s="229"/>
      <c r="AT746" s="232"/>
    </row>
    <row r="747" spans="1:47" ht="12.75" customHeight="1" x14ac:dyDescent="0.2">
      <c r="A747" s="247"/>
      <c r="B747" s="248"/>
      <c r="C747" s="248"/>
      <c r="D747" s="248"/>
      <c r="E747" s="252"/>
      <c r="F747" s="222" t="s">
        <v>147</v>
      </c>
      <c r="G747" s="222"/>
      <c r="H747" s="222"/>
      <c r="I747" s="222"/>
      <c r="J747" s="27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8">
        <f t="shared" si="364"/>
        <v>0</v>
      </c>
      <c r="AQ747" s="12">
        <f>IFERROR(TRUNC(CHOOSE(A752,'料金、単位一覧'!$W$9,'料金、単位一覧'!$W$10,'料金、単位一覧'!$W$11,'料金、単位一覧'!$W$12,'料金、単位一覧'!$W$13)*AP747),0)</f>
        <v>0</v>
      </c>
      <c r="AR747" s="229"/>
      <c r="AS747" s="229"/>
      <c r="AT747" s="232"/>
    </row>
    <row r="748" spans="1:47" ht="12.75" customHeight="1" x14ac:dyDescent="0.2">
      <c r="A748" s="247"/>
      <c r="B748" s="248"/>
      <c r="C748" s="248"/>
      <c r="D748" s="248"/>
      <c r="E748" s="252"/>
      <c r="F748" s="223" t="str">
        <f>'料金、単位一覧'!$A$16</f>
        <v>延長加算</v>
      </c>
      <c r="G748" s="224"/>
      <c r="H748" s="224"/>
      <c r="I748" s="61" t="str">
        <f>VLOOKUP(F748,'料金、単位一覧'!$A$16:$AD$33,26,0)</f>
        <v>1H</v>
      </c>
      <c r="J748" s="60">
        <f>VLOOKUP(F748,'料金、単位一覧'!$A$16:$N$33,9,0)</f>
        <v>50</v>
      </c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8">
        <f t="shared" si="364"/>
        <v>0</v>
      </c>
      <c r="AQ748" s="12">
        <f t="shared" ref="AQ748" si="366">(COUNTIF($K748:$AO748,"&gt;=5")*($J748*5))+(COUNTIF($K748:$AO748,"=4")*($J748*4))+(COUNTIF($K748:$AO748,"=3")*($J748*3))+(COUNTIF($K748:$AO748,"=2")*($J748*2))+(COUNTIF($K748:$AO748,"=1")*$J748)</f>
        <v>0</v>
      </c>
      <c r="AR748" s="229"/>
      <c r="AS748" s="229"/>
      <c r="AT748" s="232"/>
    </row>
    <row r="749" spans="1:47" ht="12.75" customHeight="1" x14ac:dyDescent="0.2">
      <c r="A749" s="247"/>
      <c r="B749" s="248"/>
      <c r="C749" s="248"/>
      <c r="D749" s="248"/>
      <c r="E749" s="252"/>
      <c r="F749" s="223" t="str">
        <f>'料金、単位一覧'!$A$17</f>
        <v>個別機能訓練加算(Ⅰ)</v>
      </c>
      <c r="G749" s="224"/>
      <c r="H749" s="224"/>
      <c r="I749" s="61">
        <f>VLOOKUP(F749,'料金、単位一覧'!$A$16:$AD$33,26,0)</f>
        <v>0</v>
      </c>
      <c r="J749" s="60">
        <f>VLOOKUP(F749,'料金、単位一覧'!$A$16:$N$33,9,0)</f>
        <v>27</v>
      </c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8">
        <f t="shared" si="364"/>
        <v>0</v>
      </c>
      <c r="AQ749" s="12">
        <f t="shared" ref="AQ749:AQ750" si="367">AP749*J749</f>
        <v>0</v>
      </c>
      <c r="AR749" s="229"/>
      <c r="AS749" s="229"/>
      <c r="AT749" s="232"/>
    </row>
    <row r="750" spans="1:47" ht="12.75" customHeight="1" x14ac:dyDescent="0.2">
      <c r="A750" s="249"/>
      <c r="B750" s="250"/>
      <c r="C750" s="250"/>
      <c r="D750" s="250"/>
      <c r="E750" s="253"/>
      <c r="F750" s="223" t="str">
        <f>'料金、単位一覧'!$A$18</f>
        <v>個別機能訓練加算(Ⅱ)</v>
      </c>
      <c r="G750" s="224"/>
      <c r="H750" s="224"/>
      <c r="I750" s="61">
        <f>VLOOKUP(F750,'料金、単位一覧'!$A$16:$AD$33,26,0)</f>
        <v>0</v>
      </c>
      <c r="J750" s="60">
        <f>VLOOKUP(F750,'料金、単位一覧'!$A$16:$N$33,9,0)</f>
        <v>20</v>
      </c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8">
        <f t="shared" si="364"/>
        <v>0</v>
      </c>
      <c r="AQ750" s="12">
        <f t="shared" si="367"/>
        <v>0</v>
      </c>
      <c r="AR750" s="229"/>
      <c r="AS750" s="229"/>
      <c r="AT750" s="232"/>
    </row>
    <row r="751" spans="1:47" ht="12.75" customHeight="1" x14ac:dyDescent="0.2">
      <c r="A751" s="256" t="s">
        <v>140</v>
      </c>
      <c r="B751" s="257"/>
      <c r="C751" s="257"/>
      <c r="D751" s="257"/>
      <c r="E751" s="257"/>
      <c r="F751" s="223" t="str">
        <f>'料金、単位一覧'!$A$19</f>
        <v>入浴加算（Ⅰ）</v>
      </c>
      <c r="G751" s="224"/>
      <c r="H751" s="224"/>
      <c r="I751" s="61" t="str">
        <f>VLOOKUP(F751,'料金、単位一覧'!$A$16:$AD$33,26,0)</f>
        <v>月1回</v>
      </c>
      <c r="J751" s="60">
        <f>VLOOKUP(F751,'料金、単位一覧'!$A$16:$N$33,9,0)</f>
        <v>40</v>
      </c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8">
        <f t="shared" si="364"/>
        <v>0</v>
      </c>
      <c r="AQ751" s="12">
        <f t="shared" ref="AQ751" si="368">IF(AP751&gt;1,1,AP751)*J751</f>
        <v>0</v>
      </c>
      <c r="AR751" s="229"/>
      <c r="AS751" s="229"/>
      <c r="AT751" s="232"/>
    </row>
    <row r="752" spans="1:47" ht="12.75" customHeight="1" x14ac:dyDescent="0.2">
      <c r="A752" s="258">
        <v>2</v>
      </c>
      <c r="B752" s="259"/>
      <c r="C752" s="259"/>
      <c r="D752" s="259"/>
      <c r="E752" s="259"/>
      <c r="F752" s="223" t="str">
        <f>'料金、単位一覧'!$A$20</f>
        <v>入浴加算（Ⅱ）</v>
      </c>
      <c r="G752" s="224"/>
      <c r="H752" s="224"/>
      <c r="I752" s="61">
        <f>VLOOKUP(F752,'料金、単位一覧'!$A$16:$AD$33,26,0)</f>
        <v>0</v>
      </c>
      <c r="J752" s="60">
        <f>VLOOKUP(F752,'料金、単位一覧'!$A$16:$N$33,9,0)</f>
        <v>55</v>
      </c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8">
        <f t="shared" si="364"/>
        <v>0</v>
      </c>
      <c r="AQ752" s="12">
        <f t="shared" ref="AQ752:AQ756" si="369">AP752*J752</f>
        <v>0</v>
      </c>
      <c r="AR752" s="229"/>
      <c r="AS752" s="229"/>
      <c r="AT752" s="232"/>
    </row>
    <row r="753" spans="1:46" ht="12.75" customHeight="1" x14ac:dyDescent="0.2">
      <c r="A753" s="258"/>
      <c r="B753" s="259"/>
      <c r="C753" s="259"/>
      <c r="D753" s="259"/>
      <c r="E753" s="259"/>
      <c r="F753" s="223" t="str">
        <f>'料金、単位一覧'!$A$21</f>
        <v>若年性認知利用者受入加算</v>
      </c>
      <c r="G753" s="224"/>
      <c r="H753" s="224"/>
      <c r="I753" s="61">
        <f>VLOOKUP(F753,'料金、単位一覧'!$A$16:$AD$33,26,0)</f>
        <v>0</v>
      </c>
      <c r="J753" s="60">
        <f>VLOOKUP(F753,'料金、単位一覧'!$A$16:$N$33,9,0)</f>
        <v>60</v>
      </c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8">
        <f t="shared" si="364"/>
        <v>0</v>
      </c>
      <c r="AQ753" s="12">
        <f t="shared" si="369"/>
        <v>0</v>
      </c>
      <c r="AR753" s="229"/>
      <c r="AS753" s="229"/>
      <c r="AT753" s="232"/>
    </row>
    <row r="754" spans="1:46" ht="12.75" customHeight="1" x14ac:dyDescent="0.2">
      <c r="A754" s="290" t="s">
        <v>9</v>
      </c>
      <c r="B754" s="291"/>
      <c r="C754" s="291"/>
      <c r="D754" s="291"/>
      <c r="E754" s="291"/>
      <c r="F754" s="223" t="str">
        <f>'料金、単位一覧'!$A$22</f>
        <v>生活機能向上連携加算(Ⅰ)</v>
      </c>
      <c r="G754" s="224"/>
      <c r="H754" s="224"/>
      <c r="I754" s="61">
        <f>VLOOKUP(F754,'料金、単位一覧'!$A$16:$AD$33,26,0)</f>
        <v>0</v>
      </c>
      <c r="J754" s="60">
        <f>VLOOKUP(F754,'料金、単位一覧'!$A$16:$N$33,9,0)</f>
        <v>100</v>
      </c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8">
        <f t="shared" si="364"/>
        <v>0</v>
      </c>
      <c r="AQ754" s="12">
        <f t="shared" si="369"/>
        <v>0</v>
      </c>
      <c r="AR754" s="229"/>
      <c r="AS754" s="229"/>
      <c r="AT754" s="232"/>
    </row>
    <row r="755" spans="1:46" ht="12.75" customHeight="1" x14ac:dyDescent="0.2">
      <c r="A755" s="288">
        <f t="shared" ref="A755" si="370">IF(A767="NG","↑介護度を選択",VLOOKUP("選択",A765:E766,2,0))</f>
        <v>10531</v>
      </c>
      <c r="B755" s="289"/>
      <c r="C755" s="289"/>
      <c r="D755" s="289"/>
      <c r="E755" s="289"/>
      <c r="F755" s="223" t="str">
        <f>'料金、単位一覧'!$A$23</f>
        <v>生活機能向上連携加算(Ⅱ)</v>
      </c>
      <c r="G755" s="224"/>
      <c r="H755" s="224"/>
      <c r="I755" s="61">
        <f>VLOOKUP(F755,'料金、単位一覧'!$A$16:$AD$33,26,0)</f>
        <v>0</v>
      </c>
      <c r="J755" s="60">
        <f>VLOOKUP(F755,'料金、単位一覧'!$A$16:$N$33,9,0)</f>
        <v>200</v>
      </c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8">
        <f t="shared" si="364"/>
        <v>0</v>
      </c>
      <c r="AQ755" s="12">
        <f t="shared" si="369"/>
        <v>0</v>
      </c>
      <c r="AR755" s="229"/>
      <c r="AS755" s="229"/>
      <c r="AT755" s="232"/>
    </row>
    <row r="756" spans="1:46" ht="12.75" customHeight="1" x14ac:dyDescent="0.2">
      <c r="A756" s="288"/>
      <c r="B756" s="289"/>
      <c r="C756" s="289"/>
      <c r="D756" s="289"/>
      <c r="E756" s="289"/>
      <c r="F756" s="223" t="str">
        <f>'料金、単位一覧'!$A$24</f>
        <v>ADL維持等加算(Ⅰ)</v>
      </c>
      <c r="G756" s="224"/>
      <c r="H756" s="224"/>
      <c r="I756" s="61">
        <f>VLOOKUP(F756,'料金、単位一覧'!$A$16:$AD$33,26,0)</f>
        <v>0</v>
      </c>
      <c r="J756" s="60">
        <f>VLOOKUP(F756,'料金、単位一覧'!$A$16:$N$33,9,0)</f>
        <v>30</v>
      </c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8">
        <f t="shared" si="364"/>
        <v>0</v>
      </c>
      <c r="AQ756" s="12">
        <f t="shared" si="369"/>
        <v>0</v>
      </c>
      <c r="AR756" s="229"/>
      <c r="AS756" s="229"/>
      <c r="AT756" s="232"/>
    </row>
    <row r="757" spans="1:46" ht="12.75" customHeight="1" x14ac:dyDescent="0.2">
      <c r="A757" s="256" t="s">
        <v>10</v>
      </c>
      <c r="B757" s="257"/>
      <c r="C757" s="257"/>
      <c r="D757" s="257"/>
      <c r="E757" s="257"/>
      <c r="F757" s="223" t="str">
        <f>'料金、単位一覧'!$A$25</f>
        <v>ADL維持等加算(Ⅱ)</v>
      </c>
      <c r="G757" s="224"/>
      <c r="H757" s="224"/>
      <c r="I757" s="61" t="str">
        <f>VLOOKUP(F757,'料金、単位一覧'!$A$16:$AD$33,26,0)</f>
        <v>月1回</v>
      </c>
      <c r="J757" s="60">
        <f>VLOOKUP(F757,'料金、単位一覧'!$A$16:$N$33,9,0)</f>
        <v>60</v>
      </c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8">
        <f t="shared" si="364"/>
        <v>0</v>
      </c>
      <c r="AQ757" s="12">
        <f t="shared" ref="AQ757:AQ761" si="371">IF(AP757&gt;1,1,AP757)*J757</f>
        <v>0</v>
      </c>
      <c r="AR757" s="229"/>
      <c r="AS757" s="229"/>
      <c r="AT757" s="232"/>
    </row>
    <row r="758" spans="1:46" ht="12.75" customHeight="1" x14ac:dyDescent="0.2">
      <c r="A758" s="292">
        <v>0.9</v>
      </c>
      <c r="B758" s="293"/>
      <c r="C758" s="293"/>
      <c r="D758" s="293"/>
      <c r="E758" s="294"/>
      <c r="F758" s="223" t="str">
        <f>'料金、単位一覧'!$A$26</f>
        <v>栄養アセスメント加算</v>
      </c>
      <c r="G758" s="224"/>
      <c r="H758" s="224"/>
      <c r="I758" s="61" t="str">
        <f>VLOOKUP(F758,'料金、単位一覧'!$A$16:$AD$33,26,0)</f>
        <v>月1回</v>
      </c>
      <c r="J758" s="60">
        <f>VLOOKUP(F758,'料金、単位一覧'!$A$16:$N$33,9,0)</f>
        <v>50</v>
      </c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8">
        <f t="shared" si="364"/>
        <v>0</v>
      </c>
      <c r="AQ758" s="12">
        <f t="shared" si="371"/>
        <v>0</v>
      </c>
      <c r="AR758" s="229"/>
      <c r="AS758" s="229"/>
      <c r="AT758" s="232"/>
    </row>
    <row r="759" spans="1:46" ht="12.75" customHeight="1" x14ac:dyDescent="0.2">
      <c r="A759" s="295"/>
      <c r="B759" s="296"/>
      <c r="C759" s="296"/>
      <c r="D759" s="296"/>
      <c r="E759" s="297"/>
      <c r="F759" s="223" t="str">
        <f>'料金、単位一覧'!$A$27</f>
        <v>栄養改善加算</v>
      </c>
      <c r="G759" s="224"/>
      <c r="H759" s="224"/>
      <c r="I759" s="61" t="str">
        <f>VLOOKUP(F759,'料金、単位一覧'!$A$16:$AD$33,26,0)</f>
        <v>月1回</v>
      </c>
      <c r="J759" s="60">
        <f>VLOOKUP(F759,'料金、単位一覧'!$A$16:$N$33,9,0)</f>
        <v>200</v>
      </c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8">
        <f t="shared" si="364"/>
        <v>0</v>
      </c>
      <c r="AQ759" s="12">
        <f t="shared" si="371"/>
        <v>0</v>
      </c>
      <c r="AR759" s="229"/>
      <c r="AS759" s="229"/>
      <c r="AT759" s="232"/>
    </row>
    <row r="760" spans="1:46" ht="12.75" customHeight="1" x14ac:dyDescent="0.2">
      <c r="A760" s="256" t="s">
        <v>11</v>
      </c>
      <c r="B760" s="257"/>
      <c r="C760" s="257"/>
      <c r="D760" s="257"/>
      <c r="E760" s="260"/>
      <c r="F760" s="223" t="str">
        <f>'料金、単位一覧'!$A$28</f>
        <v>口腔・栄養スクリーニング加算(Ⅰ)</v>
      </c>
      <c r="G760" s="224"/>
      <c r="H760" s="224"/>
      <c r="I760" s="61" t="str">
        <f>VLOOKUP(F760,'料金、単位一覧'!$A$16:$AD$33,26,0)</f>
        <v>月1回</v>
      </c>
      <c r="J760" s="60">
        <f>VLOOKUP(F760,'料金、単位一覧'!$A$16:$N$33,9,0)</f>
        <v>20</v>
      </c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8">
        <f t="shared" si="364"/>
        <v>0</v>
      </c>
      <c r="AQ760" s="12">
        <f t="shared" si="371"/>
        <v>0</v>
      </c>
      <c r="AR760" s="229"/>
      <c r="AS760" s="229"/>
      <c r="AT760" s="232"/>
    </row>
    <row r="761" spans="1:46" ht="12.75" customHeight="1" x14ac:dyDescent="0.2">
      <c r="A761" s="261"/>
      <c r="B761" s="262"/>
      <c r="C761" s="262"/>
      <c r="D761" s="262"/>
      <c r="E761" s="263"/>
      <c r="F761" s="223" t="str">
        <f>'料金、単位一覧'!$A$29</f>
        <v>口腔・栄養スクリーニング加算(Ⅱ)</v>
      </c>
      <c r="G761" s="224"/>
      <c r="H761" s="224"/>
      <c r="I761" s="61" t="str">
        <f>VLOOKUP(F761,'料金、単位一覧'!$A$16:$AD$33,26,0)</f>
        <v>月1回</v>
      </c>
      <c r="J761" s="60">
        <f>VLOOKUP(F761,'料金、単位一覧'!$A$16:$N$33,9,0)</f>
        <v>5</v>
      </c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8">
        <f t="shared" si="364"/>
        <v>0</v>
      </c>
      <c r="AQ761" s="12">
        <f t="shared" si="371"/>
        <v>0</v>
      </c>
      <c r="AR761" s="229"/>
      <c r="AS761" s="229"/>
      <c r="AT761" s="232"/>
    </row>
    <row r="762" spans="1:46" ht="12.75" customHeight="1" x14ac:dyDescent="0.2">
      <c r="A762" s="264"/>
      <c r="B762" s="265"/>
      <c r="C762" s="265"/>
      <c r="D762" s="265"/>
      <c r="E762" s="266"/>
      <c r="F762" s="223" t="str">
        <f>'料金、単位一覧'!$A$30</f>
        <v>口腔機能向上加算(Ⅰ)</v>
      </c>
      <c r="G762" s="224"/>
      <c r="H762" s="224"/>
      <c r="I762" s="61" t="str">
        <f>VLOOKUP(F762,'料金、単位一覧'!$A$16:$AD$33,26,0)</f>
        <v>月2回</v>
      </c>
      <c r="J762" s="60">
        <f>VLOOKUP(F762,'料金、単位一覧'!$A$16:$N$33,9,0)</f>
        <v>150</v>
      </c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8">
        <f t="shared" si="364"/>
        <v>0</v>
      </c>
      <c r="AQ762" s="12">
        <f t="shared" ref="AQ762" si="372">IF(AP762&gt;2,2,AP762)*J762</f>
        <v>0</v>
      </c>
      <c r="AR762" s="229"/>
      <c r="AS762" s="229"/>
      <c r="AT762" s="232"/>
    </row>
    <row r="763" spans="1:46" ht="12.75" customHeight="1" x14ac:dyDescent="0.2">
      <c r="A763" s="309"/>
      <c r="B763" s="262"/>
      <c r="C763" s="262"/>
      <c r="D763" s="262"/>
      <c r="E763" s="263"/>
      <c r="F763" s="223" t="str">
        <f>'料金、単位一覧'!$A$31</f>
        <v>口腔機能向上加算(Ⅱ)</v>
      </c>
      <c r="G763" s="224"/>
      <c r="H763" s="224"/>
      <c r="I763" s="61" t="str">
        <f>VLOOKUP(F763,'料金、単位一覧'!$A$16:$AD$33,26,0)</f>
        <v>月1回</v>
      </c>
      <c r="J763" s="60">
        <f>VLOOKUP(F763,'料金、単位一覧'!$A$16:$N$33,9,0)</f>
        <v>160</v>
      </c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8">
        <f t="shared" si="364"/>
        <v>0</v>
      </c>
      <c r="AQ763" s="12">
        <f t="shared" ref="AQ763:AQ764" si="373">IF(AP763&gt;1,1,AP763)*J763</f>
        <v>0</v>
      </c>
      <c r="AR763" s="229"/>
      <c r="AS763" s="229"/>
      <c r="AT763" s="232"/>
    </row>
    <row r="764" spans="1:46" ht="12.75" customHeight="1" x14ac:dyDescent="0.2">
      <c r="A764" s="310"/>
      <c r="B764" s="265"/>
      <c r="C764" s="265"/>
      <c r="D764" s="265"/>
      <c r="E764" s="266"/>
      <c r="F764" s="223" t="str">
        <f>'料金、単位一覧'!$A$32</f>
        <v>科学的介護推進体制加算</v>
      </c>
      <c r="G764" s="224"/>
      <c r="H764" s="224"/>
      <c r="I764" s="61" t="str">
        <f>VLOOKUP(F764,'料金、単位一覧'!$A$16:$AD$33,26,0)</f>
        <v>月1回</v>
      </c>
      <c r="J764" s="60">
        <f>VLOOKUP(F764,'料金、単位一覧'!$A$16:$N$33,9,0)</f>
        <v>40</v>
      </c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8">
        <f t="shared" si="364"/>
        <v>0</v>
      </c>
      <c r="AQ764" s="12">
        <f t="shared" si="373"/>
        <v>0</v>
      </c>
      <c r="AR764" s="229"/>
      <c r="AS764" s="229"/>
      <c r="AT764" s="232"/>
    </row>
    <row r="765" spans="1:46" ht="12.75" customHeight="1" x14ac:dyDescent="0.2">
      <c r="A765" s="62" t="str">
        <f t="shared" ref="A765:A766" si="374">IF(B765&gt;0,"選択","－")</f>
        <v>－</v>
      </c>
      <c r="B765" s="167">
        <f>IFERROR(CHOOSE(A749,'料金、単位一覧'!$I$85,'料金、単位一覧'!$I$86),0)</f>
        <v>0</v>
      </c>
      <c r="C765" s="167"/>
      <c r="D765" s="167"/>
      <c r="E765" s="167"/>
      <c r="F765" s="267" t="str">
        <f>'料金、単位一覧'!$A$33</f>
        <v>認知症通所介護感染症災害3％加算</v>
      </c>
      <c r="G765" s="268"/>
      <c r="H765" s="268"/>
      <c r="I765" s="269"/>
      <c r="J765" s="60">
        <f>VLOOKUP(F765,'料金、単位一覧'!$A$16:$N$33,9,0)</f>
        <v>0.03</v>
      </c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8">
        <f t="shared" si="364"/>
        <v>0</v>
      </c>
      <c r="AQ765" s="12">
        <f t="shared" ref="AQ765" si="375">IF(AP765&gt;2,2,AP765)*J765</f>
        <v>0</v>
      </c>
      <c r="AR765" s="229"/>
      <c r="AS765" s="229"/>
      <c r="AT765" s="232"/>
    </row>
    <row r="766" spans="1:46" ht="12.75" customHeight="1" x14ac:dyDescent="0.2">
      <c r="A766" s="62" t="str">
        <f t="shared" si="374"/>
        <v>選択</v>
      </c>
      <c r="B766" s="167">
        <f>IFERROR(CHOOSE(A752,'料金、単位一覧'!$I$85,'料金、単位一覧'!$I$86),0)</f>
        <v>10531</v>
      </c>
      <c r="C766" s="167"/>
      <c r="D766" s="167"/>
      <c r="E766" s="167"/>
      <c r="F766" s="225" t="str">
        <f>'料金、単位一覧'!$A$36</f>
        <v>サービス提供体制強化加算(Ⅰ)</v>
      </c>
      <c r="G766" s="226"/>
      <c r="H766" s="226"/>
      <c r="I766" s="227"/>
      <c r="J766" s="60">
        <f>VLOOKUP(F766,'料金、単位一覧'!$A$36:$N$38,9,0)</f>
        <v>22</v>
      </c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8">
        <f t="shared" si="364"/>
        <v>0</v>
      </c>
      <c r="AQ766" s="12">
        <f t="shared" ref="AQ766:AQ769" si="376">AP766*J766</f>
        <v>0</v>
      </c>
      <c r="AR766" s="229"/>
      <c r="AS766" s="229"/>
      <c r="AT766" s="232"/>
    </row>
    <row r="767" spans="1:46" ht="12.75" customHeight="1" x14ac:dyDescent="0.2">
      <c r="A767" s="255" t="str">
        <f t="shared" ref="A767" si="377">IF(A765=A766,"NG","OK")</f>
        <v>OK</v>
      </c>
      <c r="B767" s="167"/>
      <c r="C767" s="167"/>
      <c r="D767" s="167"/>
      <c r="E767" s="167"/>
      <c r="F767" s="225" t="str">
        <f>'料金、単位一覧'!$A$37</f>
        <v>サービス提供体制強化加算(Ⅱ)</v>
      </c>
      <c r="G767" s="226"/>
      <c r="H767" s="226"/>
      <c r="I767" s="227"/>
      <c r="J767" s="60">
        <f>VLOOKUP(F767,'料金、単位一覧'!$A$36:$N$38,9,0)</f>
        <v>18</v>
      </c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8">
        <f t="shared" si="364"/>
        <v>0</v>
      </c>
      <c r="AQ767" s="12">
        <f t="shared" si="376"/>
        <v>0</v>
      </c>
      <c r="AR767" s="229"/>
      <c r="AS767" s="229"/>
      <c r="AT767" s="232"/>
    </row>
    <row r="768" spans="1:46" ht="12.75" customHeight="1" x14ac:dyDescent="0.2">
      <c r="A768" s="80"/>
      <c r="B768" s="80"/>
      <c r="C768" s="80"/>
      <c r="D768" s="80"/>
      <c r="E768" s="80"/>
      <c r="F768" s="225" t="str">
        <f>'料金、単位一覧'!$A$38</f>
        <v>サービス提供体制強化加算(Ⅲ)</v>
      </c>
      <c r="G768" s="226"/>
      <c r="H768" s="226"/>
      <c r="I768" s="227"/>
      <c r="J768" s="60">
        <f>VLOOKUP(F768,'料金、単位一覧'!$A$36:$N$38,9,0)</f>
        <v>6</v>
      </c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8">
        <f t="shared" si="364"/>
        <v>0</v>
      </c>
      <c r="AQ768" s="12">
        <f t="shared" si="376"/>
        <v>0</v>
      </c>
      <c r="AR768" s="229"/>
      <c r="AS768" s="229"/>
      <c r="AT768" s="232"/>
    </row>
    <row r="769" spans="1:46" ht="12.75" customHeight="1" x14ac:dyDescent="0.2">
      <c r="A769" s="80"/>
      <c r="B769" s="80"/>
      <c r="C769" s="80"/>
      <c r="D769" s="80"/>
      <c r="E769" s="80"/>
      <c r="F769" s="225" t="s">
        <v>113</v>
      </c>
      <c r="G769" s="226"/>
      <c r="H769" s="226"/>
      <c r="I769" s="227"/>
      <c r="J769" s="63">
        <f>'料金、単位一覧'!$I$41</f>
        <v>-47</v>
      </c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8">
        <f t="shared" si="364"/>
        <v>0</v>
      </c>
      <c r="AQ769" s="12">
        <f t="shared" si="376"/>
        <v>0</v>
      </c>
      <c r="AR769" s="230"/>
      <c r="AS769" s="230"/>
      <c r="AT769" s="233"/>
    </row>
    <row r="770" spans="1:46" ht="12.75" customHeight="1" x14ac:dyDescent="0.2">
      <c r="A770" s="84"/>
      <c r="B770" s="298" t="s">
        <v>114</v>
      </c>
      <c r="C770" s="298"/>
      <c r="D770" s="298"/>
      <c r="E770" s="298"/>
      <c r="F770" s="211" t="str">
        <f>'料金、単位一覧'!$A$67</f>
        <v>昼食代</v>
      </c>
      <c r="G770" s="212"/>
      <c r="H770" s="212"/>
      <c r="I770" s="212"/>
      <c r="J770" s="64">
        <f>VLOOKUP(F770,'料金、単位一覧'!$A$67:$N$81,9,0)</f>
        <v>550</v>
      </c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88"/>
      <c r="AF770" s="88"/>
      <c r="AG770" s="88"/>
      <c r="AH770" s="88"/>
      <c r="AI770" s="88"/>
      <c r="AJ770" s="88"/>
      <c r="AK770" s="88"/>
      <c r="AL770" s="88"/>
      <c r="AM770" s="88"/>
      <c r="AN770" s="88"/>
      <c r="AO770" s="88"/>
      <c r="AP770" s="8">
        <f t="shared" si="364"/>
        <v>0</v>
      </c>
      <c r="AQ770" s="65" t="s">
        <v>116</v>
      </c>
      <c r="AR770" s="66">
        <f t="shared" ref="AR770" si="378">AP770*J770</f>
        <v>0</v>
      </c>
      <c r="AS770" s="67"/>
      <c r="AT770" s="68">
        <f t="shared" ref="AT770:AT787" si="379">AR770</f>
        <v>0</v>
      </c>
    </row>
    <row r="771" spans="1:46" ht="12.75" customHeight="1" x14ac:dyDescent="0.2">
      <c r="A771" s="84"/>
      <c r="B771" s="298"/>
      <c r="C771" s="298"/>
      <c r="D771" s="298"/>
      <c r="E771" s="298"/>
      <c r="F771" s="211" t="str">
        <f>'料金、単位一覧'!$A$68</f>
        <v>おやつ代</v>
      </c>
      <c r="G771" s="212"/>
      <c r="H771" s="212"/>
      <c r="I771" s="212"/>
      <c r="J771" s="64">
        <f>VLOOKUP(F771,'料金、単位一覧'!$A$67:$N$81,9,0)</f>
        <v>100</v>
      </c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10">
        <f t="shared" si="364"/>
        <v>0</v>
      </c>
      <c r="AQ771" s="65" t="s">
        <v>116</v>
      </c>
      <c r="AR771" s="66">
        <f t="shared" ref="AR771" si="380">IFERROR(AP771*J771,"")</f>
        <v>0</v>
      </c>
      <c r="AS771" s="13"/>
      <c r="AT771" s="69">
        <f t="shared" si="379"/>
        <v>0</v>
      </c>
    </row>
    <row r="772" spans="1:46" ht="12.75" customHeight="1" x14ac:dyDescent="0.2">
      <c r="A772" s="84"/>
      <c r="B772" s="298"/>
      <c r="C772" s="298"/>
      <c r="D772" s="298"/>
      <c r="E772" s="298"/>
      <c r="F772" s="211" t="str">
        <f>'料金、単位一覧'!$A$69</f>
        <v>パット代</v>
      </c>
      <c r="G772" s="212"/>
      <c r="H772" s="212"/>
      <c r="I772" s="212"/>
      <c r="J772" s="64">
        <f>VLOOKUP(F772,'料金、単位一覧'!$A$67:$N$81,9,0)</f>
        <v>50</v>
      </c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10">
        <f t="shared" si="364"/>
        <v>0</v>
      </c>
      <c r="AQ772" s="65" t="s">
        <v>116</v>
      </c>
      <c r="AR772" s="66">
        <f t="shared" ref="AR772:AR784" si="381">AP772*J772</f>
        <v>0</v>
      </c>
      <c r="AS772" s="13"/>
      <c r="AT772" s="69">
        <f t="shared" si="379"/>
        <v>0</v>
      </c>
    </row>
    <row r="773" spans="1:46" ht="12.75" customHeight="1" x14ac:dyDescent="0.2">
      <c r="A773" s="84"/>
      <c r="B773" s="298"/>
      <c r="C773" s="298"/>
      <c r="D773" s="298"/>
      <c r="E773" s="298"/>
      <c r="F773" s="211" t="str">
        <f>'料金、単位一覧'!$A$70</f>
        <v>リハビリパンツ代</v>
      </c>
      <c r="G773" s="212"/>
      <c r="H773" s="212"/>
      <c r="I773" s="212"/>
      <c r="J773" s="64">
        <f>VLOOKUP(F773,'料金、単位一覧'!$A$67:$N$81,9,0)</f>
        <v>100</v>
      </c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10">
        <f t="shared" si="364"/>
        <v>0</v>
      </c>
      <c r="AQ773" s="65" t="s">
        <v>116</v>
      </c>
      <c r="AR773" s="66">
        <f t="shared" si="381"/>
        <v>0</v>
      </c>
      <c r="AS773" s="13"/>
      <c r="AT773" s="69">
        <f t="shared" si="379"/>
        <v>0</v>
      </c>
    </row>
    <row r="774" spans="1:46" ht="12.75" customHeight="1" x14ac:dyDescent="0.2">
      <c r="A774" s="84"/>
      <c r="B774" s="298"/>
      <c r="C774" s="298"/>
      <c r="D774" s="298"/>
      <c r="E774" s="298"/>
      <c r="F774" s="211" t="str">
        <f>'料金、単位一覧'!$A$71</f>
        <v>おむつ代</v>
      </c>
      <c r="G774" s="212"/>
      <c r="H774" s="212"/>
      <c r="I774" s="212"/>
      <c r="J774" s="64">
        <f>VLOOKUP(F774,'料金、単位一覧'!$A$67:$N$81,9,0)</f>
        <v>150</v>
      </c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10">
        <f t="shared" si="364"/>
        <v>0</v>
      </c>
      <c r="AQ774" s="65" t="s">
        <v>116</v>
      </c>
      <c r="AR774" s="66">
        <f t="shared" si="381"/>
        <v>0</v>
      </c>
      <c r="AS774" s="13"/>
      <c r="AT774" s="69">
        <f t="shared" si="379"/>
        <v>0</v>
      </c>
    </row>
    <row r="775" spans="1:46" ht="12.75" customHeight="1" x14ac:dyDescent="0.2">
      <c r="A775" s="84"/>
      <c r="B775" s="298"/>
      <c r="C775" s="298"/>
      <c r="D775" s="298"/>
      <c r="E775" s="298"/>
      <c r="F775" s="211" t="str">
        <f>'料金、単位一覧'!$A$72</f>
        <v>お泊りサービス</v>
      </c>
      <c r="G775" s="212"/>
      <c r="H775" s="212"/>
      <c r="I775" s="212"/>
      <c r="J775" s="64">
        <f>VLOOKUP(F775,'料金、単位一覧'!$A$67:$N$81,9,0)</f>
        <v>2000</v>
      </c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10">
        <f t="shared" si="364"/>
        <v>0</v>
      </c>
      <c r="AQ775" s="65" t="s">
        <v>116</v>
      </c>
      <c r="AR775" s="66">
        <f t="shared" si="381"/>
        <v>0</v>
      </c>
      <c r="AS775" s="13"/>
      <c r="AT775" s="69">
        <f t="shared" si="379"/>
        <v>0</v>
      </c>
    </row>
    <row r="776" spans="1:46" ht="12.75" customHeight="1" x14ac:dyDescent="0.2">
      <c r="A776" s="84"/>
      <c r="B776" s="298"/>
      <c r="C776" s="298"/>
      <c r="D776" s="298"/>
      <c r="E776" s="298"/>
      <c r="F776" s="211" t="str">
        <f>'料金、単位一覧'!$A$73</f>
        <v>シーツ交換代</v>
      </c>
      <c r="G776" s="212"/>
      <c r="H776" s="212"/>
      <c r="I776" s="212"/>
      <c r="J776" s="64">
        <f>VLOOKUP(F776,'料金、単位一覧'!$A$67:$N$81,9,0)</f>
        <v>220</v>
      </c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10">
        <f t="shared" si="364"/>
        <v>0</v>
      </c>
      <c r="AQ776" s="65" t="s">
        <v>116</v>
      </c>
      <c r="AR776" s="66">
        <f t="shared" si="381"/>
        <v>0</v>
      </c>
      <c r="AS776" s="13"/>
      <c r="AT776" s="69">
        <f t="shared" si="379"/>
        <v>0</v>
      </c>
    </row>
    <row r="777" spans="1:46" ht="12.75" customHeight="1" x14ac:dyDescent="0.2">
      <c r="A777" s="84"/>
      <c r="B777" s="298"/>
      <c r="C777" s="298"/>
      <c r="D777" s="298"/>
      <c r="E777" s="298"/>
      <c r="F777" s="211" t="str">
        <f>'料金、単位一覧'!$A$74</f>
        <v>夕食代</v>
      </c>
      <c r="G777" s="212"/>
      <c r="H777" s="212"/>
      <c r="I777" s="212"/>
      <c r="J777" s="64">
        <f>VLOOKUP(F777,'料金、単位一覧'!$A$67:$N$81,9,0)</f>
        <v>650</v>
      </c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10">
        <f t="shared" si="364"/>
        <v>0</v>
      </c>
      <c r="AQ777" s="65" t="s">
        <v>116</v>
      </c>
      <c r="AR777" s="66">
        <f t="shared" si="381"/>
        <v>0</v>
      </c>
      <c r="AS777" s="13"/>
      <c r="AT777" s="69">
        <f t="shared" si="379"/>
        <v>0</v>
      </c>
    </row>
    <row r="778" spans="1:46" ht="12.75" customHeight="1" x14ac:dyDescent="0.2">
      <c r="A778" s="84"/>
      <c r="B778" s="298"/>
      <c r="C778" s="298"/>
      <c r="D778" s="298"/>
      <c r="E778" s="298"/>
      <c r="F778" s="211" t="str">
        <f>'料金、単位一覧'!$A$75</f>
        <v>朝食代</v>
      </c>
      <c r="G778" s="212"/>
      <c r="H778" s="212"/>
      <c r="I778" s="212"/>
      <c r="J778" s="64">
        <f>VLOOKUP(F778,'料金、単位一覧'!$A$67:$N$81,9,0)</f>
        <v>330</v>
      </c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10">
        <f t="shared" si="364"/>
        <v>0</v>
      </c>
      <c r="AQ778" s="65" t="s">
        <v>116</v>
      </c>
      <c r="AR778" s="66">
        <f t="shared" si="381"/>
        <v>0</v>
      </c>
      <c r="AS778" s="13"/>
      <c r="AT778" s="69">
        <f t="shared" si="379"/>
        <v>0</v>
      </c>
    </row>
    <row r="779" spans="1:46" ht="12.75" customHeight="1" x14ac:dyDescent="0.2">
      <c r="A779" s="84"/>
      <c r="B779" s="298"/>
      <c r="C779" s="298"/>
      <c r="D779" s="298"/>
      <c r="E779" s="298"/>
      <c r="F779" s="211" t="str">
        <f>'料金、単位一覧'!$A$76</f>
        <v>時間外利用料</v>
      </c>
      <c r="G779" s="212"/>
      <c r="H779" s="212"/>
      <c r="I779" s="212"/>
      <c r="J779" s="64">
        <f>VLOOKUP(F779,'料金、単位一覧'!$A$67:$N$81,9,0)</f>
        <v>300</v>
      </c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10">
        <f t="shared" si="364"/>
        <v>0</v>
      </c>
      <c r="AQ779" s="65" t="s">
        <v>116</v>
      </c>
      <c r="AR779" s="66">
        <f t="shared" si="381"/>
        <v>0</v>
      </c>
      <c r="AS779" s="13"/>
      <c r="AT779" s="69">
        <f t="shared" si="379"/>
        <v>0</v>
      </c>
    </row>
    <row r="780" spans="1:46" ht="12.75" customHeight="1" x14ac:dyDescent="0.2">
      <c r="A780" s="84"/>
      <c r="B780" s="298"/>
      <c r="C780" s="298"/>
      <c r="D780" s="298"/>
      <c r="E780" s="298"/>
      <c r="F780" s="211" t="str">
        <f>'料金、単位一覧'!$A$77</f>
        <v>洗濯代</v>
      </c>
      <c r="G780" s="212"/>
      <c r="H780" s="212"/>
      <c r="I780" s="212"/>
      <c r="J780" s="64">
        <f>VLOOKUP(F780,'料金、単位一覧'!$A$67:$N$81,9,0)</f>
        <v>150</v>
      </c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10">
        <f t="shared" si="364"/>
        <v>0</v>
      </c>
      <c r="AQ780" s="65" t="s">
        <v>116</v>
      </c>
      <c r="AR780" s="66">
        <f t="shared" si="381"/>
        <v>0</v>
      </c>
      <c r="AS780" s="13"/>
      <c r="AT780" s="69">
        <f t="shared" si="379"/>
        <v>0</v>
      </c>
    </row>
    <row r="781" spans="1:46" ht="12.75" customHeight="1" x14ac:dyDescent="0.2">
      <c r="A781" s="84"/>
      <c r="B781" s="298"/>
      <c r="C781" s="298"/>
      <c r="D781" s="298"/>
      <c r="E781" s="298"/>
      <c r="F781" s="211" t="str">
        <f>'料金、単位一覧'!$A$78</f>
        <v>通院サポート（最初の３時間）</v>
      </c>
      <c r="G781" s="212"/>
      <c r="H781" s="212"/>
      <c r="I781" s="212"/>
      <c r="J781" s="64">
        <f>VLOOKUP(F781,'料金、単位一覧'!$A$67:$N$81,9,0)</f>
        <v>3300</v>
      </c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10">
        <f t="shared" si="364"/>
        <v>0</v>
      </c>
      <c r="AQ781" s="65" t="s">
        <v>116</v>
      </c>
      <c r="AR781" s="66">
        <f t="shared" si="381"/>
        <v>0</v>
      </c>
      <c r="AS781" s="13"/>
      <c r="AT781" s="69">
        <f t="shared" si="379"/>
        <v>0</v>
      </c>
    </row>
    <row r="782" spans="1:46" ht="12.75" customHeight="1" x14ac:dyDescent="0.2">
      <c r="A782" s="84"/>
      <c r="B782" s="298"/>
      <c r="C782" s="298"/>
      <c r="D782" s="298"/>
      <c r="E782" s="298"/>
      <c r="F782" s="211" t="str">
        <f>'料金、単位一覧'!$A$79</f>
        <v>通院サポート延長（１時間毎）</v>
      </c>
      <c r="G782" s="212"/>
      <c r="H782" s="212"/>
      <c r="I782" s="212"/>
      <c r="J782" s="64">
        <f>VLOOKUP(F782,'料金、単位一覧'!$A$67:$N$81,9,0)</f>
        <v>1100</v>
      </c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10">
        <f t="shared" si="364"/>
        <v>0</v>
      </c>
      <c r="AQ782" s="65" t="s">
        <v>116</v>
      </c>
      <c r="AR782" s="66">
        <f t="shared" si="381"/>
        <v>0</v>
      </c>
      <c r="AS782" s="13"/>
      <c r="AT782" s="69">
        <f t="shared" si="379"/>
        <v>0</v>
      </c>
    </row>
    <row r="783" spans="1:46" ht="12.75" customHeight="1" x14ac:dyDescent="0.2">
      <c r="A783" s="84"/>
      <c r="B783" s="298"/>
      <c r="C783" s="298"/>
      <c r="D783" s="298"/>
      <c r="E783" s="298"/>
      <c r="F783" s="211" t="str">
        <f>'料金、単位一覧'!$A$80</f>
        <v>保険外事業利用（要介護）</v>
      </c>
      <c r="G783" s="212"/>
      <c r="H783" s="212"/>
      <c r="I783" s="212"/>
      <c r="J783" s="64">
        <f>VLOOKUP(F783,'料金、単位一覧'!$A$67:$N$81,9,0)</f>
        <v>3000</v>
      </c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10">
        <f t="shared" si="364"/>
        <v>0</v>
      </c>
      <c r="AQ783" s="65" t="s">
        <v>116</v>
      </c>
      <c r="AR783" s="66">
        <f t="shared" si="381"/>
        <v>0</v>
      </c>
      <c r="AS783" s="13"/>
      <c r="AT783" s="69">
        <f t="shared" si="379"/>
        <v>0</v>
      </c>
    </row>
    <row r="784" spans="1:46" ht="12.75" customHeight="1" x14ac:dyDescent="0.2">
      <c r="A784" s="84"/>
      <c r="B784" s="298"/>
      <c r="C784" s="298"/>
      <c r="D784" s="298"/>
      <c r="E784" s="298"/>
      <c r="F784" s="211" t="str">
        <f>'料金、単位一覧'!$A$81</f>
        <v>通所介護実費請求（要支援）</v>
      </c>
      <c r="G784" s="212"/>
      <c r="H784" s="212"/>
      <c r="I784" s="212"/>
      <c r="J784" s="70">
        <f>VLOOKUP(F784,'料金、単位一覧'!$A$67:$N$81,9,0)</f>
        <v>5000</v>
      </c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10">
        <f t="shared" si="364"/>
        <v>0</v>
      </c>
      <c r="AQ784" s="65" t="s">
        <v>116</v>
      </c>
      <c r="AR784" s="66">
        <f t="shared" si="381"/>
        <v>0</v>
      </c>
      <c r="AS784" s="13"/>
      <c r="AT784" s="69">
        <f t="shared" si="379"/>
        <v>0</v>
      </c>
    </row>
    <row r="785" spans="1:47" ht="12.75" customHeight="1" x14ac:dyDescent="0.2">
      <c r="A785" s="84"/>
      <c r="B785" s="298" t="s">
        <v>117</v>
      </c>
      <c r="C785" s="298"/>
      <c r="D785" s="298"/>
      <c r="E785" s="298"/>
      <c r="F785" s="213"/>
      <c r="G785" s="214"/>
      <c r="H785" s="214"/>
      <c r="I785" s="215"/>
      <c r="J785" s="71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65" t="s">
        <v>116</v>
      </c>
      <c r="AQ785" s="65" t="s">
        <v>116</v>
      </c>
      <c r="AR785" s="66"/>
      <c r="AS785" s="13"/>
      <c r="AT785" s="69">
        <f t="shared" si="379"/>
        <v>0</v>
      </c>
    </row>
    <row r="786" spans="1:47" ht="12.75" customHeight="1" x14ac:dyDescent="0.2">
      <c r="A786" s="84"/>
      <c r="B786" s="298"/>
      <c r="C786" s="298"/>
      <c r="D786" s="298"/>
      <c r="E786" s="298"/>
      <c r="F786" s="213"/>
      <c r="G786" s="214"/>
      <c r="H786" s="214"/>
      <c r="I786" s="215"/>
      <c r="J786" s="71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65" t="s">
        <v>116</v>
      </c>
      <c r="AQ786" s="65" t="s">
        <v>116</v>
      </c>
      <c r="AR786" s="66"/>
      <c r="AS786" s="13"/>
      <c r="AT786" s="69">
        <f t="shared" si="379"/>
        <v>0</v>
      </c>
    </row>
    <row r="787" spans="1:47" ht="12.75" customHeight="1" thickBot="1" x14ac:dyDescent="0.25">
      <c r="A787" s="84"/>
      <c r="B787" s="299"/>
      <c r="C787" s="299"/>
      <c r="D787" s="299"/>
      <c r="E787" s="299"/>
      <c r="F787" s="216"/>
      <c r="G787" s="217"/>
      <c r="H787" s="217"/>
      <c r="I787" s="218"/>
      <c r="J787" s="72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73" t="s">
        <v>116</v>
      </c>
      <c r="AQ787" s="73" t="s">
        <v>116</v>
      </c>
      <c r="AR787" s="74"/>
      <c r="AS787" s="74"/>
      <c r="AT787" s="75">
        <f t="shared" si="379"/>
        <v>0</v>
      </c>
    </row>
    <row r="788" spans="1:47" ht="12.75" customHeight="1" thickBot="1" x14ac:dyDescent="0.25">
      <c r="A788" s="311" t="s">
        <v>7</v>
      </c>
      <c r="B788" s="312"/>
      <c r="C788" s="312"/>
      <c r="D788" s="312"/>
      <c r="E788" s="313"/>
      <c r="F788" s="219">
        <f t="shared" ref="F788" si="382">SUM(AT740:AT787)</f>
        <v>0</v>
      </c>
      <c r="G788" s="220"/>
      <c r="H788" s="220"/>
      <c r="I788" s="221"/>
      <c r="J788" s="76"/>
      <c r="K788" s="234" t="s">
        <v>12</v>
      </c>
      <c r="L788" s="235"/>
      <c r="M788" s="235"/>
      <c r="N788" s="235"/>
      <c r="O788" s="236"/>
      <c r="P788" s="237">
        <f t="shared" ref="P788" si="383">SUM(AT740:AT769)</f>
        <v>0</v>
      </c>
      <c r="Q788" s="220"/>
      <c r="R788" s="220"/>
      <c r="S788" s="220"/>
      <c r="T788" s="221"/>
      <c r="U788" s="238" t="s">
        <v>13</v>
      </c>
      <c r="V788" s="235"/>
      <c r="W788" s="235"/>
      <c r="X788" s="235"/>
      <c r="Y788" s="236"/>
      <c r="Z788" s="237">
        <f t="shared" ref="Z788" si="384">SUM(AT770:AT787)</f>
        <v>0</v>
      </c>
      <c r="AA788" s="220"/>
      <c r="AB788" s="220"/>
      <c r="AC788" s="220"/>
      <c r="AD788" s="221"/>
      <c r="AE788" s="238" t="s">
        <v>14</v>
      </c>
      <c r="AF788" s="235"/>
      <c r="AG788" s="235"/>
      <c r="AH788" s="235"/>
      <c r="AI788" s="236"/>
      <c r="AJ788" s="239">
        <f t="shared" ref="AJ788" si="385">SUM(AQ741:AQ747,AQ748:AQ769)</f>
        <v>0</v>
      </c>
      <c r="AK788" s="220"/>
      <c r="AL788" s="220"/>
      <c r="AM788" s="220"/>
      <c r="AN788" s="220"/>
      <c r="AO788" s="221"/>
      <c r="AP788" s="77"/>
      <c r="AQ788" s="78"/>
      <c r="AR788" s="78"/>
      <c r="AS788" s="78"/>
      <c r="AT788" s="79"/>
    </row>
    <row r="789" spans="1:47" ht="12.75" customHeight="1" x14ac:dyDescent="0.2">
      <c r="A789" s="240" t="s">
        <v>1</v>
      </c>
      <c r="B789" s="241"/>
      <c r="C789" s="241"/>
      <c r="D789" s="241"/>
      <c r="E789" s="242"/>
      <c r="F789" s="242" t="s">
        <v>4</v>
      </c>
      <c r="G789" s="243"/>
      <c r="H789" s="243"/>
      <c r="I789" s="243"/>
      <c r="J789" s="53"/>
      <c r="K789" s="243"/>
      <c r="L789" s="243"/>
      <c r="M789" s="243"/>
      <c r="N789" s="243"/>
      <c r="O789" s="243"/>
      <c r="P789" s="243"/>
      <c r="Q789" s="243"/>
      <c r="R789" s="243"/>
      <c r="S789" s="243"/>
      <c r="T789" s="243"/>
      <c r="U789" s="243"/>
      <c r="V789" s="243"/>
      <c r="W789" s="243"/>
      <c r="X789" s="243"/>
      <c r="Y789" s="243"/>
      <c r="Z789" s="243"/>
      <c r="AA789" s="243"/>
      <c r="AB789" s="243"/>
      <c r="AC789" s="243"/>
      <c r="AD789" s="243"/>
      <c r="AE789" s="243"/>
      <c r="AF789" s="243"/>
      <c r="AG789" s="243"/>
      <c r="AH789" s="243"/>
      <c r="AI789" s="243"/>
      <c r="AJ789" s="243"/>
      <c r="AK789" s="243"/>
      <c r="AL789" s="243"/>
      <c r="AM789" s="243"/>
      <c r="AN789" s="243"/>
      <c r="AO789" s="243"/>
      <c r="AP789" s="244"/>
      <c r="AQ789" s="54">
        <f>IFERROR(ROUND(ROUND(VLOOKUP($O$2,'料金、単位一覧'!$A$47:$L$64,9,0)*SUM(AQ790:AQ818),0),"0"),0)</f>
        <v>0</v>
      </c>
      <c r="AR789" s="55">
        <f>TRUNC(TRUNC(SUM(AQ789,AQ790:AQ818)*'料金、単位一覧'!$P$4)-TRUNC(SUM(AQ790:AQ818)*'料金、単位一覧'!$P$4))</f>
        <v>0</v>
      </c>
      <c r="AS789" s="55">
        <f t="shared" ref="AS789" si="386">TRUNC(AR789*A807,0)</f>
        <v>0</v>
      </c>
      <c r="AT789" s="56">
        <f t="shared" ref="AT789:AT790" si="387">AR789-AS789</f>
        <v>0</v>
      </c>
      <c r="AU789" s="57">
        <f t="shared" ref="AU789" si="388">AR789</f>
        <v>0</v>
      </c>
    </row>
    <row r="790" spans="1:47" ht="12.75" customHeight="1" x14ac:dyDescent="0.2">
      <c r="A790" s="245" t="s">
        <v>119</v>
      </c>
      <c r="B790" s="246"/>
      <c r="C790" s="246"/>
      <c r="D790" s="246"/>
      <c r="E790" s="251" t="s">
        <v>8</v>
      </c>
      <c r="F790" s="254" t="s">
        <v>141</v>
      </c>
      <c r="G790" s="254"/>
      <c r="H790" s="254"/>
      <c r="I790" s="254"/>
      <c r="J790" s="5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  <c r="AC790" s="88"/>
      <c r="AD790" s="88"/>
      <c r="AE790" s="88"/>
      <c r="AF790" s="88"/>
      <c r="AG790" s="88"/>
      <c r="AH790" s="88"/>
      <c r="AI790" s="88"/>
      <c r="AJ790" s="88"/>
      <c r="AK790" s="88"/>
      <c r="AL790" s="88"/>
      <c r="AM790" s="88"/>
      <c r="AN790" s="88"/>
      <c r="AO790" s="88"/>
      <c r="AP790" s="8">
        <f t="shared" ref="AP790:AP833" si="389">SUM(K790:AO790)</f>
        <v>0</v>
      </c>
      <c r="AQ790" s="59">
        <f>IFERROR(TRUNC(CHOOSE(A801,'料金、単位一覧'!$E$9,'料金、単位一覧'!$E$10,'料金、単位一覧'!$E$11,'料金、単位一覧'!$E$12,'料金、単位一覧'!$E$13)*AP790),0)</f>
        <v>0</v>
      </c>
      <c r="AR790" s="228">
        <f>TRUNC(SUM(AQ790:AQ818)*'料金、単位一覧'!$P$4)</f>
        <v>0</v>
      </c>
      <c r="AS790" s="228">
        <f t="shared" ref="AS790" si="390">TRUNC(AR790*A807,0)</f>
        <v>0</v>
      </c>
      <c r="AT790" s="231">
        <f t="shared" si="387"/>
        <v>0</v>
      </c>
      <c r="AU790" s="57"/>
    </row>
    <row r="791" spans="1:47" ht="12.75" customHeight="1" x14ac:dyDescent="0.2">
      <c r="A791" s="247"/>
      <c r="B791" s="248"/>
      <c r="C791" s="248"/>
      <c r="D791" s="248"/>
      <c r="E791" s="252"/>
      <c r="F791" s="222" t="s">
        <v>142</v>
      </c>
      <c r="G791" s="222"/>
      <c r="H791" s="222"/>
      <c r="I791" s="222"/>
      <c r="J791" s="27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8">
        <f t="shared" si="389"/>
        <v>0</v>
      </c>
      <c r="AQ791" s="11">
        <f>IFERROR(TRUNC(CHOOSE(A801,'料金、単位一覧'!$H$9,'料金、単位一覧'!$H$10,'料金、単位一覧'!$H$11,'料金、単位一覧'!$H$12,'料金、単位一覧'!$H$13)*AP791),0)</f>
        <v>0</v>
      </c>
      <c r="AR791" s="229"/>
      <c r="AS791" s="229"/>
      <c r="AT791" s="232"/>
    </row>
    <row r="792" spans="1:47" ht="12.75" customHeight="1" x14ac:dyDescent="0.2">
      <c r="A792" s="247"/>
      <c r="B792" s="248"/>
      <c r="C792" s="248"/>
      <c r="D792" s="248"/>
      <c r="E792" s="252"/>
      <c r="F792" s="222" t="s">
        <v>143</v>
      </c>
      <c r="G792" s="222"/>
      <c r="H792" s="222"/>
      <c r="I792" s="222"/>
      <c r="J792" s="2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8">
        <f t="shared" si="389"/>
        <v>0</v>
      </c>
      <c r="AQ792" s="11">
        <f>IFERROR(TRUNC(CHOOSE(A801,'料金、単位一覧'!$K$9,'料金、単位一覧'!$K$10,'料金、単位一覧'!$K$11,'料金、単位一覧'!$K$12,'料金、単位一覧'!$K$13)*AP792),0)</f>
        <v>0</v>
      </c>
      <c r="AR792" s="229"/>
      <c r="AS792" s="229"/>
      <c r="AT792" s="232"/>
    </row>
    <row r="793" spans="1:47" ht="12.75" customHeight="1" x14ac:dyDescent="0.2">
      <c r="A793" s="247"/>
      <c r="B793" s="248"/>
      <c r="C793" s="248"/>
      <c r="D793" s="248"/>
      <c r="E793" s="252"/>
      <c r="F793" s="222" t="s">
        <v>144</v>
      </c>
      <c r="G793" s="222"/>
      <c r="H793" s="222"/>
      <c r="I793" s="222"/>
      <c r="J793" s="27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8">
        <f t="shared" si="389"/>
        <v>0</v>
      </c>
      <c r="AQ793" s="11">
        <f>IFERROR(TRUNC(CHOOSE(A801,'料金、単位一覧'!$N$9,'料金、単位一覧'!$N$10,'料金、単位一覧'!$N$11,'料金、単位一覧'!$N$12,'料金、単位一覧'!$N$13)*AP793),0)</f>
        <v>0</v>
      </c>
      <c r="AR793" s="229"/>
      <c r="AS793" s="229"/>
      <c r="AT793" s="232"/>
    </row>
    <row r="794" spans="1:47" ht="12.75" customHeight="1" x14ac:dyDescent="0.2">
      <c r="A794" s="247"/>
      <c r="B794" s="248"/>
      <c r="C794" s="248"/>
      <c r="D794" s="248"/>
      <c r="E794" s="252"/>
      <c r="F794" s="222" t="s">
        <v>145</v>
      </c>
      <c r="G794" s="222"/>
      <c r="H794" s="222"/>
      <c r="I794" s="222"/>
      <c r="J794" s="2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8">
        <f t="shared" si="389"/>
        <v>0</v>
      </c>
      <c r="AQ794" s="11">
        <f>IFERROR(TRUNC(CHOOSE(A801,'料金、単位一覧'!$Q$9,'料金、単位一覧'!$Q$10,'料金、単位一覧'!$Q$11,'料金、単位一覧'!$Q$12,'料金、単位一覧'!$Q$13)*AP794),0)</f>
        <v>0</v>
      </c>
      <c r="AR794" s="229"/>
      <c r="AS794" s="229"/>
      <c r="AT794" s="232"/>
    </row>
    <row r="795" spans="1:47" ht="12.75" customHeight="1" x14ac:dyDescent="0.2">
      <c r="A795" s="247"/>
      <c r="B795" s="248"/>
      <c r="C795" s="248"/>
      <c r="D795" s="248"/>
      <c r="E795" s="252"/>
      <c r="F795" s="222" t="s">
        <v>146</v>
      </c>
      <c r="G795" s="222"/>
      <c r="H795" s="222"/>
      <c r="I795" s="222"/>
      <c r="J795" s="27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8">
        <f t="shared" si="389"/>
        <v>0</v>
      </c>
      <c r="AQ795" s="12">
        <f>IFERROR(TRUNC(CHOOSE(A801,'料金、単位一覧'!$T$9,'料金、単位一覧'!$T$10,'料金、単位一覧'!$T$11,'料金、単位一覧'!$T$12,'料金、単位一覧'!$T$13)*AP795),0)</f>
        <v>0</v>
      </c>
      <c r="AR795" s="229"/>
      <c r="AS795" s="229"/>
      <c r="AT795" s="232"/>
    </row>
    <row r="796" spans="1:47" ht="12.75" customHeight="1" x14ac:dyDescent="0.2">
      <c r="A796" s="247"/>
      <c r="B796" s="248"/>
      <c r="C796" s="248"/>
      <c r="D796" s="248"/>
      <c r="E796" s="252"/>
      <c r="F796" s="222" t="s">
        <v>147</v>
      </c>
      <c r="G796" s="222"/>
      <c r="H796" s="222"/>
      <c r="I796" s="222"/>
      <c r="J796" s="2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8">
        <f t="shared" si="389"/>
        <v>0</v>
      </c>
      <c r="AQ796" s="12">
        <f>IFERROR(TRUNC(CHOOSE(A801,'料金、単位一覧'!$W$9,'料金、単位一覧'!$W$10,'料金、単位一覧'!$W$11,'料金、単位一覧'!$W$12,'料金、単位一覧'!$W$13)*AP796),0)</f>
        <v>0</v>
      </c>
      <c r="AR796" s="229"/>
      <c r="AS796" s="229"/>
      <c r="AT796" s="232"/>
    </row>
    <row r="797" spans="1:47" ht="12.75" customHeight="1" x14ac:dyDescent="0.2">
      <c r="A797" s="247"/>
      <c r="B797" s="248"/>
      <c r="C797" s="248"/>
      <c r="D797" s="248"/>
      <c r="E797" s="252"/>
      <c r="F797" s="223" t="str">
        <f>'料金、単位一覧'!$A$16</f>
        <v>延長加算</v>
      </c>
      <c r="G797" s="224"/>
      <c r="H797" s="224"/>
      <c r="I797" s="61" t="str">
        <f>VLOOKUP(F797,'料金、単位一覧'!$A$16:$AD$33,26,0)</f>
        <v>1H</v>
      </c>
      <c r="J797" s="60">
        <f>VLOOKUP(F797,'料金、単位一覧'!$A$16:$N$33,9,0)</f>
        <v>50</v>
      </c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8">
        <f t="shared" si="389"/>
        <v>0</v>
      </c>
      <c r="AQ797" s="12">
        <f t="shared" ref="AQ797" si="391">(COUNTIF($K797:$AO797,"&gt;=5")*($J797*5))+(COUNTIF($K797:$AO797,"=4")*($J797*4))+(COUNTIF($K797:$AO797,"=3")*($J797*3))+(COUNTIF($K797:$AO797,"=2")*($J797*2))+(COUNTIF($K797:$AO797,"=1")*$J797)</f>
        <v>0</v>
      </c>
      <c r="AR797" s="229"/>
      <c r="AS797" s="229"/>
      <c r="AT797" s="232"/>
    </row>
    <row r="798" spans="1:47" ht="12.75" customHeight="1" x14ac:dyDescent="0.2">
      <c r="A798" s="247"/>
      <c r="B798" s="248"/>
      <c r="C798" s="248"/>
      <c r="D798" s="248"/>
      <c r="E798" s="252"/>
      <c r="F798" s="223" t="str">
        <f>'料金、単位一覧'!$A$17</f>
        <v>個別機能訓練加算(Ⅰ)</v>
      </c>
      <c r="G798" s="224"/>
      <c r="H798" s="224"/>
      <c r="I798" s="61">
        <f>VLOOKUP(F798,'料金、単位一覧'!$A$16:$AD$33,26,0)</f>
        <v>0</v>
      </c>
      <c r="J798" s="60">
        <f>VLOOKUP(F798,'料金、単位一覧'!$A$16:$N$33,9,0)</f>
        <v>27</v>
      </c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8">
        <f t="shared" si="389"/>
        <v>0</v>
      </c>
      <c r="AQ798" s="12">
        <f t="shared" ref="AQ798:AQ799" si="392">AP798*J798</f>
        <v>0</v>
      </c>
      <c r="AR798" s="229"/>
      <c r="AS798" s="229"/>
      <c r="AT798" s="232"/>
    </row>
    <row r="799" spans="1:47" ht="12.75" customHeight="1" x14ac:dyDescent="0.2">
      <c r="A799" s="249"/>
      <c r="B799" s="250"/>
      <c r="C799" s="250"/>
      <c r="D799" s="250"/>
      <c r="E799" s="253"/>
      <c r="F799" s="223" t="str">
        <f>'料金、単位一覧'!$A$18</f>
        <v>個別機能訓練加算(Ⅱ)</v>
      </c>
      <c r="G799" s="224"/>
      <c r="H799" s="224"/>
      <c r="I799" s="61">
        <f>VLOOKUP(F799,'料金、単位一覧'!$A$16:$AD$33,26,0)</f>
        <v>0</v>
      </c>
      <c r="J799" s="60">
        <f>VLOOKUP(F799,'料金、単位一覧'!$A$16:$N$33,9,0)</f>
        <v>20</v>
      </c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8">
        <f t="shared" si="389"/>
        <v>0</v>
      </c>
      <c r="AQ799" s="12">
        <f t="shared" si="392"/>
        <v>0</v>
      </c>
      <c r="AR799" s="229"/>
      <c r="AS799" s="229"/>
      <c r="AT799" s="232"/>
    </row>
    <row r="800" spans="1:47" ht="12.75" customHeight="1" x14ac:dyDescent="0.2">
      <c r="A800" s="256" t="s">
        <v>140</v>
      </c>
      <c r="B800" s="257"/>
      <c r="C800" s="257"/>
      <c r="D800" s="257"/>
      <c r="E800" s="257"/>
      <c r="F800" s="223" t="str">
        <f>'料金、単位一覧'!$A$19</f>
        <v>入浴加算（Ⅰ）</v>
      </c>
      <c r="G800" s="224"/>
      <c r="H800" s="224"/>
      <c r="I800" s="61" t="str">
        <f>VLOOKUP(F800,'料金、単位一覧'!$A$16:$AD$33,26,0)</f>
        <v>月1回</v>
      </c>
      <c r="J800" s="60">
        <f>VLOOKUP(F800,'料金、単位一覧'!$A$16:$N$33,9,0)</f>
        <v>40</v>
      </c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8">
        <f t="shared" si="389"/>
        <v>0</v>
      </c>
      <c r="AQ800" s="12">
        <f t="shared" ref="AQ800" si="393">IF(AP800&gt;1,1,AP800)*J800</f>
        <v>0</v>
      </c>
      <c r="AR800" s="229"/>
      <c r="AS800" s="229"/>
      <c r="AT800" s="232"/>
    </row>
    <row r="801" spans="1:46" ht="12.75" customHeight="1" x14ac:dyDescent="0.2">
      <c r="A801" s="258">
        <v>2</v>
      </c>
      <c r="B801" s="259"/>
      <c r="C801" s="259"/>
      <c r="D801" s="259"/>
      <c r="E801" s="259"/>
      <c r="F801" s="223" t="str">
        <f>'料金、単位一覧'!$A$20</f>
        <v>入浴加算（Ⅱ）</v>
      </c>
      <c r="G801" s="224"/>
      <c r="H801" s="224"/>
      <c r="I801" s="61">
        <f>VLOOKUP(F801,'料金、単位一覧'!$A$16:$AD$33,26,0)</f>
        <v>0</v>
      </c>
      <c r="J801" s="60">
        <f>VLOOKUP(F801,'料金、単位一覧'!$A$16:$N$33,9,0)</f>
        <v>55</v>
      </c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8">
        <f t="shared" si="389"/>
        <v>0</v>
      </c>
      <c r="AQ801" s="12">
        <f t="shared" ref="AQ801:AQ805" si="394">AP801*J801</f>
        <v>0</v>
      </c>
      <c r="AR801" s="229"/>
      <c r="AS801" s="229"/>
      <c r="AT801" s="232"/>
    </row>
    <row r="802" spans="1:46" ht="12.75" customHeight="1" x14ac:dyDescent="0.2">
      <c r="A802" s="258"/>
      <c r="B802" s="259"/>
      <c r="C802" s="259"/>
      <c r="D802" s="259"/>
      <c r="E802" s="259"/>
      <c r="F802" s="223" t="str">
        <f>'料金、単位一覧'!$A$21</f>
        <v>若年性認知利用者受入加算</v>
      </c>
      <c r="G802" s="224"/>
      <c r="H802" s="224"/>
      <c r="I802" s="61">
        <f>VLOOKUP(F802,'料金、単位一覧'!$A$16:$AD$33,26,0)</f>
        <v>0</v>
      </c>
      <c r="J802" s="60">
        <f>VLOOKUP(F802,'料金、単位一覧'!$A$16:$N$33,9,0)</f>
        <v>60</v>
      </c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8">
        <f t="shared" si="389"/>
        <v>0</v>
      </c>
      <c r="AQ802" s="12">
        <f t="shared" si="394"/>
        <v>0</v>
      </c>
      <c r="AR802" s="229"/>
      <c r="AS802" s="229"/>
      <c r="AT802" s="232"/>
    </row>
    <row r="803" spans="1:46" ht="12.75" customHeight="1" x14ac:dyDescent="0.2">
      <c r="A803" s="290" t="s">
        <v>9</v>
      </c>
      <c r="B803" s="291"/>
      <c r="C803" s="291"/>
      <c r="D803" s="291"/>
      <c r="E803" s="291"/>
      <c r="F803" s="223" t="str">
        <f>'料金、単位一覧'!$A$22</f>
        <v>生活機能向上連携加算(Ⅰ)</v>
      </c>
      <c r="G803" s="224"/>
      <c r="H803" s="224"/>
      <c r="I803" s="61">
        <f>VLOOKUP(F803,'料金、単位一覧'!$A$16:$AD$33,26,0)</f>
        <v>0</v>
      </c>
      <c r="J803" s="60">
        <f>VLOOKUP(F803,'料金、単位一覧'!$A$16:$N$33,9,0)</f>
        <v>100</v>
      </c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8">
        <f t="shared" si="389"/>
        <v>0</v>
      </c>
      <c r="AQ803" s="12">
        <f t="shared" si="394"/>
        <v>0</v>
      </c>
      <c r="AR803" s="229"/>
      <c r="AS803" s="229"/>
      <c r="AT803" s="232"/>
    </row>
    <row r="804" spans="1:46" ht="12.75" customHeight="1" x14ac:dyDescent="0.2">
      <c r="A804" s="288">
        <f t="shared" ref="A804" si="395">IF(A816="NG","↑介護度を選択",VLOOKUP("選択",A814:E815,2,0))</f>
        <v>10531</v>
      </c>
      <c r="B804" s="289"/>
      <c r="C804" s="289"/>
      <c r="D804" s="289"/>
      <c r="E804" s="289"/>
      <c r="F804" s="223" t="str">
        <f>'料金、単位一覧'!$A$23</f>
        <v>生活機能向上連携加算(Ⅱ)</v>
      </c>
      <c r="G804" s="224"/>
      <c r="H804" s="224"/>
      <c r="I804" s="61">
        <f>VLOOKUP(F804,'料金、単位一覧'!$A$16:$AD$33,26,0)</f>
        <v>0</v>
      </c>
      <c r="J804" s="60">
        <f>VLOOKUP(F804,'料金、単位一覧'!$A$16:$N$33,9,0)</f>
        <v>200</v>
      </c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8">
        <f t="shared" si="389"/>
        <v>0</v>
      </c>
      <c r="AQ804" s="12">
        <f t="shared" si="394"/>
        <v>0</v>
      </c>
      <c r="AR804" s="229"/>
      <c r="AS804" s="229"/>
      <c r="AT804" s="232"/>
    </row>
    <row r="805" spans="1:46" ht="12.75" customHeight="1" x14ac:dyDescent="0.2">
      <c r="A805" s="288"/>
      <c r="B805" s="289"/>
      <c r="C805" s="289"/>
      <c r="D805" s="289"/>
      <c r="E805" s="289"/>
      <c r="F805" s="223" t="str">
        <f>'料金、単位一覧'!$A$24</f>
        <v>ADL維持等加算(Ⅰ)</v>
      </c>
      <c r="G805" s="224"/>
      <c r="H805" s="224"/>
      <c r="I805" s="61">
        <f>VLOOKUP(F805,'料金、単位一覧'!$A$16:$AD$33,26,0)</f>
        <v>0</v>
      </c>
      <c r="J805" s="60">
        <f>VLOOKUP(F805,'料金、単位一覧'!$A$16:$N$33,9,0)</f>
        <v>30</v>
      </c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8">
        <f t="shared" si="389"/>
        <v>0</v>
      </c>
      <c r="AQ805" s="12">
        <f t="shared" si="394"/>
        <v>0</v>
      </c>
      <c r="AR805" s="229"/>
      <c r="AS805" s="229"/>
      <c r="AT805" s="232"/>
    </row>
    <row r="806" spans="1:46" ht="12.75" customHeight="1" x14ac:dyDescent="0.2">
      <c r="A806" s="256" t="s">
        <v>10</v>
      </c>
      <c r="B806" s="257"/>
      <c r="C806" s="257"/>
      <c r="D806" s="257"/>
      <c r="E806" s="257"/>
      <c r="F806" s="223" t="str">
        <f>'料金、単位一覧'!$A$25</f>
        <v>ADL維持等加算(Ⅱ)</v>
      </c>
      <c r="G806" s="224"/>
      <c r="H806" s="224"/>
      <c r="I806" s="61" t="str">
        <f>VLOOKUP(F806,'料金、単位一覧'!$A$16:$AD$33,26,0)</f>
        <v>月1回</v>
      </c>
      <c r="J806" s="60">
        <f>VLOOKUP(F806,'料金、単位一覧'!$A$16:$N$33,9,0)</f>
        <v>60</v>
      </c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8">
        <f t="shared" si="389"/>
        <v>0</v>
      </c>
      <c r="AQ806" s="12">
        <f t="shared" ref="AQ806:AQ810" si="396">IF(AP806&gt;1,1,AP806)*J806</f>
        <v>0</v>
      </c>
      <c r="AR806" s="229"/>
      <c r="AS806" s="229"/>
      <c r="AT806" s="232"/>
    </row>
    <row r="807" spans="1:46" ht="12.75" customHeight="1" x14ac:dyDescent="0.2">
      <c r="A807" s="292">
        <v>0.9</v>
      </c>
      <c r="B807" s="293"/>
      <c r="C807" s="293"/>
      <c r="D807" s="293"/>
      <c r="E807" s="294"/>
      <c r="F807" s="223" t="str">
        <f>'料金、単位一覧'!$A$26</f>
        <v>栄養アセスメント加算</v>
      </c>
      <c r="G807" s="224"/>
      <c r="H807" s="224"/>
      <c r="I807" s="61" t="str">
        <f>VLOOKUP(F807,'料金、単位一覧'!$A$16:$AD$33,26,0)</f>
        <v>月1回</v>
      </c>
      <c r="J807" s="60">
        <f>VLOOKUP(F807,'料金、単位一覧'!$A$16:$N$33,9,0)</f>
        <v>50</v>
      </c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8">
        <f t="shared" si="389"/>
        <v>0</v>
      </c>
      <c r="AQ807" s="12">
        <f t="shared" si="396"/>
        <v>0</v>
      </c>
      <c r="AR807" s="229"/>
      <c r="AS807" s="229"/>
      <c r="AT807" s="232"/>
    </row>
    <row r="808" spans="1:46" ht="12.75" customHeight="1" x14ac:dyDescent="0.2">
      <c r="A808" s="295"/>
      <c r="B808" s="296"/>
      <c r="C808" s="296"/>
      <c r="D808" s="296"/>
      <c r="E808" s="297"/>
      <c r="F808" s="223" t="str">
        <f>'料金、単位一覧'!$A$27</f>
        <v>栄養改善加算</v>
      </c>
      <c r="G808" s="224"/>
      <c r="H808" s="224"/>
      <c r="I808" s="61" t="str">
        <f>VLOOKUP(F808,'料金、単位一覧'!$A$16:$AD$33,26,0)</f>
        <v>月1回</v>
      </c>
      <c r="J808" s="60">
        <f>VLOOKUP(F808,'料金、単位一覧'!$A$16:$N$33,9,0)</f>
        <v>200</v>
      </c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8">
        <f t="shared" si="389"/>
        <v>0</v>
      </c>
      <c r="AQ808" s="12">
        <f t="shared" si="396"/>
        <v>0</v>
      </c>
      <c r="AR808" s="229"/>
      <c r="AS808" s="229"/>
      <c r="AT808" s="232"/>
    </row>
    <row r="809" spans="1:46" ht="12.75" customHeight="1" x14ac:dyDescent="0.2">
      <c r="A809" s="256" t="s">
        <v>11</v>
      </c>
      <c r="B809" s="257"/>
      <c r="C809" s="257"/>
      <c r="D809" s="257"/>
      <c r="E809" s="260"/>
      <c r="F809" s="223" t="str">
        <f>'料金、単位一覧'!$A$28</f>
        <v>口腔・栄養スクリーニング加算(Ⅰ)</v>
      </c>
      <c r="G809" s="224"/>
      <c r="H809" s="224"/>
      <c r="I809" s="61" t="str">
        <f>VLOOKUP(F809,'料金、単位一覧'!$A$16:$AD$33,26,0)</f>
        <v>月1回</v>
      </c>
      <c r="J809" s="60">
        <f>VLOOKUP(F809,'料金、単位一覧'!$A$16:$N$33,9,0)</f>
        <v>20</v>
      </c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8">
        <f t="shared" si="389"/>
        <v>0</v>
      </c>
      <c r="AQ809" s="12">
        <f t="shared" si="396"/>
        <v>0</v>
      </c>
      <c r="AR809" s="229"/>
      <c r="AS809" s="229"/>
      <c r="AT809" s="232"/>
    </row>
    <row r="810" spans="1:46" ht="12.75" customHeight="1" x14ac:dyDescent="0.2">
      <c r="A810" s="261"/>
      <c r="B810" s="262"/>
      <c r="C810" s="262"/>
      <c r="D810" s="262"/>
      <c r="E810" s="263"/>
      <c r="F810" s="223" t="str">
        <f>'料金、単位一覧'!$A$29</f>
        <v>口腔・栄養スクリーニング加算(Ⅱ)</v>
      </c>
      <c r="G810" s="224"/>
      <c r="H810" s="224"/>
      <c r="I810" s="61" t="str">
        <f>VLOOKUP(F810,'料金、単位一覧'!$A$16:$AD$33,26,0)</f>
        <v>月1回</v>
      </c>
      <c r="J810" s="60">
        <f>VLOOKUP(F810,'料金、単位一覧'!$A$16:$N$33,9,0)</f>
        <v>5</v>
      </c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8">
        <f t="shared" si="389"/>
        <v>0</v>
      </c>
      <c r="AQ810" s="12">
        <f t="shared" si="396"/>
        <v>0</v>
      </c>
      <c r="AR810" s="229"/>
      <c r="AS810" s="229"/>
      <c r="AT810" s="232"/>
    </row>
    <row r="811" spans="1:46" ht="12.75" customHeight="1" x14ac:dyDescent="0.2">
      <c r="A811" s="264"/>
      <c r="B811" s="265"/>
      <c r="C811" s="265"/>
      <c r="D811" s="265"/>
      <c r="E811" s="266"/>
      <c r="F811" s="223" t="str">
        <f>'料金、単位一覧'!$A$30</f>
        <v>口腔機能向上加算(Ⅰ)</v>
      </c>
      <c r="G811" s="224"/>
      <c r="H811" s="224"/>
      <c r="I811" s="61" t="str">
        <f>VLOOKUP(F811,'料金、単位一覧'!$A$16:$AD$33,26,0)</f>
        <v>月2回</v>
      </c>
      <c r="J811" s="60">
        <f>VLOOKUP(F811,'料金、単位一覧'!$A$16:$N$33,9,0)</f>
        <v>150</v>
      </c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8">
        <f t="shared" si="389"/>
        <v>0</v>
      </c>
      <c r="AQ811" s="12">
        <f t="shared" ref="AQ811" si="397">IF(AP811&gt;2,2,AP811)*J811</f>
        <v>0</v>
      </c>
      <c r="AR811" s="229"/>
      <c r="AS811" s="229"/>
      <c r="AT811" s="232"/>
    </row>
    <row r="812" spans="1:46" ht="12.75" customHeight="1" x14ac:dyDescent="0.2">
      <c r="A812" s="309"/>
      <c r="B812" s="262"/>
      <c r="C812" s="262"/>
      <c r="D812" s="262"/>
      <c r="E812" s="263"/>
      <c r="F812" s="223" t="str">
        <f>'料金、単位一覧'!$A$31</f>
        <v>口腔機能向上加算(Ⅱ)</v>
      </c>
      <c r="G812" s="224"/>
      <c r="H812" s="224"/>
      <c r="I812" s="61" t="str">
        <f>VLOOKUP(F812,'料金、単位一覧'!$A$16:$AD$33,26,0)</f>
        <v>月1回</v>
      </c>
      <c r="J812" s="60">
        <f>VLOOKUP(F812,'料金、単位一覧'!$A$16:$N$33,9,0)</f>
        <v>160</v>
      </c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8">
        <f t="shared" si="389"/>
        <v>0</v>
      </c>
      <c r="AQ812" s="12">
        <f t="shared" ref="AQ812:AQ813" si="398">IF(AP812&gt;1,1,AP812)*J812</f>
        <v>0</v>
      </c>
      <c r="AR812" s="229"/>
      <c r="AS812" s="229"/>
      <c r="AT812" s="232"/>
    </row>
    <row r="813" spans="1:46" ht="12.75" customHeight="1" x14ac:dyDescent="0.2">
      <c r="A813" s="310"/>
      <c r="B813" s="265"/>
      <c r="C813" s="265"/>
      <c r="D813" s="265"/>
      <c r="E813" s="266"/>
      <c r="F813" s="223" t="str">
        <f>'料金、単位一覧'!$A$32</f>
        <v>科学的介護推進体制加算</v>
      </c>
      <c r="G813" s="224"/>
      <c r="H813" s="224"/>
      <c r="I813" s="61" t="str">
        <f>VLOOKUP(F813,'料金、単位一覧'!$A$16:$AD$33,26,0)</f>
        <v>月1回</v>
      </c>
      <c r="J813" s="60">
        <f>VLOOKUP(F813,'料金、単位一覧'!$A$16:$N$33,9,0)</f>
        <v>40</v>
      </c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8">
        <f t="shared" si="389"/>
        <v>0</v>
      </c>
      <c r="AQ813" s="12">
        <f t="shared" si="398"/>
        <v>0</v>
      </c>
      <c r="AR813" s="229"/>
      <c r="AS813" s="229"/>
      <c r="AT813" s="232"/>
    </row>
    <row r="814" spans="1:46" ht="12.75" customHeight="1" x14ac:dyDescent="0.2">
      <c r="A814" s="62" t="str">
        <f t="shared" ref="A814:A815" si="399">IF(B814&gt;0,"選択","－")</f>
        <v>－</v>
      </c>
      <c r="B814" s="167">
        <f>IFERROR(CHOOSE(A798,'料金、単位一覧'!$I$85,'料金、単位一覧'!$I$86),0)</f>
        <v>0</v>
      </c>
      <c r="C814" s="167"/>
      <c r="D814" s="167"/>
      <c r="E814" s="167"/>
      <c r="F814" s="267" t="str">
        <f>'料金、単位一覧'!$A$33</f>
        <v>認知症通所介護感染症災害3％加算</v>
      </c>
      <c r="G814" s="268"/>
      <c r="H814" s="268"/>
      <c r="I814" s="269"/>
      <c r="J814" s="60">
        <f>VLOOKUP(F814,'料金、単位一覧'!$A$16:$N$33,9,0)</f>
        <v>0.03</v>
      </c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8">
        <f t="shared" si="389"/>
        <v>0</v>
      </c>
      <c r="AQ814" s="12">
        <f t="shared" ref="AQ814" si="400">IF(AP814&gt;2,2,AP814)*J814</f>
        <v>0</v>
      </c>
      <c r="AR814" s="229"/>
      <c r="AS814" s="229"/>
      <c r="AT814" s="232"/>
    </row>
    <row r="815" spans="1:46" ht="12.75" customHeight="1" x14ac:dyDescent="0.2">
      <c r="A815" s="62" t="str">
        <f t="shared" si="399"/>
        <v>選択</v>
      </c>
      <c r="B815" s="167">
        <f>IFERROR(CHOOSE(A801,'料金、単位一覧'!$I$85,'料金、単位一覧'!$I$86),0)</f>
        <v>10531</v>
      </c>
      <c r="C815" s="167"/>
      <c r="D815" s="167"/>
      <c r="E815" s="167"/>
      <c r="F815" s="225" t="str">
        <f>'料金、単位一覧'!$A$36</f>
        <v>サービス提供体制強化加算(Ⅰ)</v>
      </c>
      <c r="G815" s="226"/>
      <c r="H815" s="226"/>
      <c r="I815" s="227"/>
      <c r="J815" s="60">
        <f>VLOOKUP(F815,'料金、単位一覧'!$A$36:$N$38,9,0)</f>
        <v>22</v>
      </c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8">
        <f t="shared" si="389"/>
        <v>0</v>
      </c>
      <c r="AQ815" s="12">
        <f t="shared" ref="AQ815:AQ818" si="401">AP815*J815</f>
        <v>0</v>
      </c>
      <c r="AR815" s="229"/>
      <c r="AS815" s="229"/>
      <c r="AT815" s="232"/>
    </row>
    <row r="816" spans="1:46" ht="12.75" customHeight="1" x14ac:dyDescent="0.2">
      <c r="A816" s="255" t="str">
        <f t="shared" ref="A816" si="402">IF(A814=A815,"NG","OK")</f>
        <v>OK</v>
      </c>
      <c r="B816" s="167"/>
      <c r="C816" s="167"/>
      <c r="D816" s="167"/>
      <c r="E816" s="167"/>
      <c r="F816" s="225" t="str">
        <f>'料金、単位一覧'!$A$37</f>
        <v>サービス提供体制強化加算(Ⅱ)</v>
      </c>
      <c r="G816" s="226"/>
      <c r="H816" s="226"/>
      <c r="I816" s="227"/>
      <c r="J816" s="60">
        <f>VLOOKUP(F816,'料金、単位一覧'!$A$36:$N$38,9,0)</f>
        <v>18</v>
      </c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8">
        <f t="shared" si="389"/>
        <v>0</v>
      </c>
      <c r="AQ816" s="12">
        <f t="shared" si="401"/>
        <v>0</v>
      </c>
      <c r="AR816" s="229"/>
      <c r="AS816" s="229"/>
      <c r="AT816" s="232"/>
    </row>
    <row r="817" spans="1:46" ht="12.75" customHeight="1" x14ac:dyDescent="0.2">
      <c r="A817" s="80"/>
      <c r="B817" s="80"/>
      <c r="C817" s="80"/>
      <c r="D817" s="80"/>
      <c r="E817" s="80"/>
      <c r="F817" s="225" t="str">
        <f>'料金、単位一覧'!$A$38</f>
        <v>サービス提供体制強化加算(Ⅲ)</v>
      </c>
      <c r="G817" s="226"/>
      <c r="H817" s="226"/>
      <c r="I817" s="227"/>
      <c r="J817" s="60">
        <f>VLOOKUP(F817,'料金、単位一覧'!$A$36:$N$38,9,0)</f>
        <v>6</v>
      </c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8">
        <f t="shared" si="389"/>
        <v>0</v>
      </c>
      <c r="AQ817" s="12">
        <f t="shared" si="401"/>
        <v>0</v>
      </c>
      <c r="AR817" s="229"/>
      <c r="AS817" s="229"/>
      <c r="AT817" s="232"/>
    </row>
    <row r="818" spans="1:46" ht="12.75" customHeight="1" x14ac:dyDescent="0.2">
      <c r="A818" s="80"/>
      <c r="B818" s="80"/>
      <c r="C818" s="80"/>
      <c r="D818" s="80"/>
      <c r="E818" s="80"/>
      <c r="F818" s="225" t="s">
        <v>113</v>
      </c>
      <c r="G818" s="226"/>
      <c r="H818" s="226"/>
      <c r="I818" s="227"/>
      <c r="J818" s="63">
        <f>'料金、単位一覧'!$I$41</f>
        <v>-47</v>
      </c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8">
        <f t="shared" si="389"/>
        <v>0</v>
      </c>
      <c r="AQ818" s="12">
        <f t="shared" si="401"/>
        <v>0</v>
      </c>
      <c r="AR818" s="230"/>
      <c r="AS818" s="230"/>
      <c r="AT818" s="233"/>
    </row>
    <row r="819" spans="1:46" ht="12.75" customHeight="1" x14ac:dyDescent="0.2">
      <c r="A819" s="84"/>
      <c r="B819" s="298" t="s">
        <v>114</v>
      </c>
      <c r="C819" s="298"/>
      <c r="D819" s="298"/>
      <c r="E819" s="298"/>
      <c r="F819" s="211" t="str">
        <f>'料金、単位一覧'!$A$67</f>
        <v>昼食代</v>
      </c>
      <c r="G819" s="212"/>
      <c r="H819" s="212"/>
      <c r="I819" s="212"/>
      <c r="J819" s="64">
        <f>VLOOKUP(F819,'料金、単位一覧'!$A$67:$N$81,9,0)</f>
        <v>550</v>
      </c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  <c r="AC819" s="88"/>
      <c r="AD819" s="88"/>
      <c r="AE819" s="88"/>
      <c r="AF819" s="88"/>
      <c r="AG819" s="88"/>
      <c r="AH819" s="88"/>
      <c r="AI819" s="88"/>
      <c r="AJ819" s="88"/>
      <c r="AK819" s="88"/>
      <c r="AL819" s="88"/>
      <c r="AM819" s="88"/>
      <c r="AN819" s="88"/>
      <c r="AO819" s="88"/>
      <c r="AP819" s="8">
        <f t="shared" si="389"/>
        <v>0</v>
      </c>
      <c r="AQ819" s="65" t="s">
        <v>116</v>
      </c>
      <c r="AR819" s="66">
        <f t="shared" ref="AR819" si="403">AP819*J819</f>
        <v>0</v>
      </c>
      <c r="AS819" s="67"/>
      <c r="AT819" s="68">
        <f t="shared" ref="AT819:AT836" si="404">AR819</f>
        <v>0</v>
      </c>
    </row>
    <row r="820" spans="1:46" ht="12.75" customHeight="1" x14ac:dyDescent="0.2">
      <c r="A820" s="84"/>
      <c r="B820" s="298"/>
      <c r="C820" s="298"/>
      <c r="D820" s="298"/>
      <c r="E820" s="298"/>
      <c r="F820" s="211" t="str">
        <f>'料金、単位一覧'!$A$68</f>
        <v>おやつ代</v>
      </c>
      <c r="G820" s="212"/>
      <c r="H820" s="212"/>
      <c r="I820" s="212"/>
      <c r="J820" s="64">
        <f>VLOOKUP(F820,'料金、単位一覧'!$A$67:$N$81,9,0)</f>
        <v>100</v>
      </c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10">
        <f t="shared" si="389"/>
        <v>0</v>
      </c>
      <c r="AQ820" s="65" t="s">
        <v>116</v>
      </c>
      <c r="AR820" s="66">
        <f t="shared" ref="AR820" si="405">IFERROR(AP820*J820,"")</f>
        <v>0</v>
      </c>
      <c r="AS820" s="13"/>
      <c r="AT820" s="69">
        <f t="shared" si="404"/>
        <v>0</v>
      </c>
    </row>
    <row r="821" spans="1:46" ht="12.75" customHeight="1" x14ac:dyDescent="0.2">
      <c r="A821" s="84"/>
      <c r="B821" s="298"/>
      <c r="C821" s="298"/>
      <c r="D821" s="298"/>
      <c r="E821" s="298"/>
      <c r="F821" s="211" t="str">
        <f>'料金、単位一覧'!$A$69</f>
        <v>パット代</v>
      </c>
      <c r="G821" s="212"/>
      <c r="H821" s="212"/>
      <c r="I821" s="212"/>
      <c r="J821" s="64">
        <f>VLOOKUP(F821,'料金、単位一覧'!$A$67:$N$81,9,0)</f>
        <v>50</v>
      </c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10">
        <f t="shared" si="389"/>
        <v>0</v>
      </c>
      <c r="AQ821" s="65" t="s">
        <v>116</v>
      </c>
      <c r="AR821" s="66">
        <f t="shared" ref="AR821:AR833" si="406">AP821*J821</f>
        <v>0</v>
      </c>
      <c r="AS821" s="13"/>
      <c r="AT821" s="69">
        <f t="shared" si="404"/>
        <v>0</v>
      </c>
    </row>
    <row r="822" spans="1:46" ht="12.75" customHeight="1" x14ac:dyDescent="0.2">
      <c r="A822" s="84"/>
      <c r="B822" s="298"/>
      <c r="C822" s="298"/>
      <c r="D822" s="298"/>
      <c r="E822" s="298"/>
      <c r="F822" s="211" t="str">
        <f>'料金、単位一覧'!$A$70</f>
        <v>リハビリパンツ代</v>
      </c>
      <c r="G822" s="212"/>
      <c r="H822" s="212"/>
      <c r="I822" s="212"/>
      <c r="J822" s="64">
        <f>VLOOKUP(F822,'料金、単位一覧'!$A$67:$N$81,9,0)</f>
        <v>100</v>
      </c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10">
        <f t="shared" si="389"/>
        <v>0</v>
      </c>
      <c r="AQ822" s="65" t="s">
        <v>116</v>
      </c>
      <c r="AR822" s="66">
        <f t="shared" si="406"/>
        <v>0</v>
      </c>
      <c r="AS822" s="13"/>
      <c r="AT822" s="69">
        <f t="shared" si="404"/>
        <v>0</v>
      </c>
    </row>
    <row r="823" spans="1:46" ht="12.75" customHeight="1" x14ac:dyDescent="0.2">
      <c r="A823" s="84"/>
      <c r="B823" s="298"/>
      <c r="C823" s="298"/>
      <c r="D823" s="298"/>
      <c r="E823" s="298"/>
      <c r="F823" s="211" t="str">
        <f>'料金、単位一覧'!$A$71</f>
        <v>おむつ代</v>
      </c>
      <c r="G823" s="212"/>
      <c r="H823" s="212"/>
      <c r="I823" s="212"/>
      <c r="J823" s="64">
        <f>VLOOKUP(F823,'料金、単位一覧'!$A$67:$N$81,9,0)</f>
        <v>150</v>
      </c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10">
        <f t="shared" si="389"/>
        <v>0</v>
      </c>
      <c r="AQ823" s="65" t="s">
        <v>116</v>
      </c>
      <c r="AR823" s="66">
        <f t="shared" si="406"/>
        <v>0</v>
      </c>
      <c r="AS823" s="13"/>
      <c r="AT823" s="69">
        <f t="shared" si="404"/>
        <v>0</v>
      </c>
    </row>
    <row r="824" spans="1:46" ht="12.75" customHeight="1" x14ac:dyDescent="0.2">
      <c r="A824" s="84"/>
      <c r="B824" s="298"/>
      <c r="C824" s="298"/>
      <c r="D824" s="298"/>
      <c r="E824" s="298"/>
      <c r="F824" s="211" t="str">
        <f>'料金、単位一覧'!$A$72</f>
        <v>お泊りサービス</v>
      </c>
      <c r="G824" s="212"/>
      <c r="H824" s="212"/>
      <c r="I824" s="212"/>
      <c r="J824" s="64">
        <f>VLOOKUP(F824,'料金、単位一覧'!$A$67:$N$81,9,0)</f>
        <v>2000</v>
      </c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10">
        <f t="shared" si="389"/>
        <v>0</v>
      </c>
      <c r="AQ824" s="65" t="s">
        <v>116</v>
      </c>
      <c r="AR824" s="66">
        <f t="shared" si="406"/>
        <v>0</v>
      </c>
      <c r="AS824" s="13"/>
      <c r="AT824" s="69">
        <f t="shared" si="404"/>
        <v>0</v>
      </c>
    </row>
    <row r="825" spans="1:46" ht="12.75" customHeight="1" x14ac:dyDescent="0.2">
      <c r="A825" s="84"/>
      <c r="B825" s="298"/>
      <c r="C825" s="298"/>
      <c r="D825" s="298"/>
      <c r="E825" s="298"/>
      <c r="F825" s="211" t="str">
        <f>'料金、単位一覧'!$A$73</f>
        <v>シーツ交換代</v>
      </c>
      <c r="G825" s="212"/>
      <c r="H825" s="212"/>
      <c r="I825" s="212"/>
      <c r="J825" s="64">
        <f>VLOOKUP(F825,'料金、単位一覧'!$A$67:$N$81,9,0)</f>
        <v>220</v>
      </c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10">
        <f t="shared" si="389"/>
        <v>0</v>
      </c>
      <c r="AQ825" s="65" t="s">
        <v>116</v>
      </c>
      <c r="AR825" s="66">
        <f t="shared" si="406"/>
        <v>0</v>
      </c>
      <c r="AS825" s="13"/>
      <c r="AT825" s="69">
        <f t="shared" si="404"/>
        <v>0</v>
      </c>
    </row>
    <row r="826" spans="1:46" ht="12.75" customHeight="1" x14ac:dyDescent="0.2">
      <c r="A826" s="84"/>
      <c r="B826" s="298"/>
      <c r="C826" s="298"/>
      <c r="D826" s="298"/>
      <c r="E826" s="298"/>
      <c r="F826" s="211" t="str">
        <f>'料金、単位一覧'!$A$74</f>
        <v>夕食代</v>
      </c>
      <c r="G826" s="212"/>
      <c r="H826" s="212"/>
      <c r="I826" s="212"/>
      <c r="J826" s="64">
        <f>VLOOKUP(F826,'料金、単位一覧'!$A$67:$N$81,9,0)</f>
        <v>650</v>
      </c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10">
        <f t="shared" si="389"/>
        <v>0</v>
      </c>
      <c r="AQ826" s="65" t="s">
        <v>116</v>
      </c>
      <c r="AR826" s="66">
        <f t="shared" si="406"/>
        <v>0</v>
      </c>
      <c r="AS826" s="13"/>
      <c r="AT826" s="69">
        <f t="shared" si="404"/>
        <v>0</v>
      </c>
    </row>
    <row r="827" spans="1:46" ht="12.75" customHeight="1" x14ac:dyDescent="0.2">
      <c r="A827" s="84"/>
      <c r="B827" s="298"/>
      <c r="C827" s="298"/>
      <c r="D827" s="298"/>
      <c r="E827" s="298"/>
      <c r="F827" s="211" t="str">
        <f>'料金、単位一覧'!$A$75</f>
        <v>朝食代</v>
      </c>
      <c r="G827" s="212"/>
      <c r="H827" s="212"/>
      <c r="I827" s="212"/>
      <c r="J827" s="64">
        <f>VLOOKUP(F827,'料金、単位一覧'!$A$67:$N$81,9,0)</f>
        <v>330</v>
      </c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10">
        <f t="shared" si="389"/>
        <v>0</v>
      </c>
      <c r="AQ827" s="65" t="s">
        <v>116</v>
      </c>
      <c r="AR827" s="66">
        <f t="shared" si="406"/>
        <v>0</v>
      </c>
      <c r="AS827" s="13"/>
      <c r="AT827" s="69">
        <f t="shared" si="404"/>
        <v>0</v>
      </c>
    </row>
    <row r="828" spans="1:46" ht="12.75" customHeight="1" x14ac:dyDescent="0.2">
      <c r="A828" s="84"/>
      <c r="B828" s="298"/>
      <c r="C828" s="298"/>
      <c r="D828" s="298"/>
      <c r="E828" s="298"/>
      <c r="F828" s="211" t="str">
        <f>'料金、単位一覧'!$A$76</f>
        <v>時間外利用料</v>
      </c>
      <c r="G828" s="212"/>
      <c r="H828" s="212"/>
      <c r="I828" s="212"/>
      <c r="J828" s="64">
        <f>VLOOKUP(F828,'料金、単位一覧'!$A$67:$N$81,9,0)</f>
        <v>300</v>
      </c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10">
        <f t="shared" si="389"/>
        <v>0</v>
      </c>
      <c r="AQ828" s="65" t="s">
        <v>116</v>
      </c>
      <c r="AR828" s="66">
        <f t="shared" si="406"/>
        <v>0</v>
      </c>
      <c r="AS828" s="13"/>
      <c r="AT828" s="69">
        <f t="shared" si="404"/>
        <v>0</v>
      </c>
    </row>
    <row r="829" spans="1:46" ht="12.75" customHeight="1" x14ac:dyDescent="0.2">
      <c r="A829" s="84"/>
      <c r="B829" s="298"/>
      <c r="C829" s="298"/>
      <c r="D829" s="298"/>
      <c r="E829" s="298"/>
      <c r="F829" s="211" t="str">
        <f>'料金、単位一覧'!$A$77</f>
        <v>洗濯代</v>
      </c>
      <c r="G829" s="212"/>
      <c r="H829" s="212"/>
      <c r="I829" s="212"/>
      <c r="J829" s="64">
        <f>VLOOKUP(F829,'料金、単位一覧'!$A$67:$N$81,9,0)</f>
        <v>150</v>
      </c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10">
        <f t="shared" si="389"/>
        <v>0</v>
      </c>
      <c r="AQ829" s="65" t="s">
        <v>116</v>
      </c>
      <c r="AR829" s="66">
        <f t="shared" si="406"/>
        <v>0</v>
      </c>
      <c r="AS829" s="13"/>
      <c r="AT829" s="69">
        <f t="shared" si="404"/>
        <v>0</v>
      </c>
    </row>
    <row r="830" spans="1:46" ht="12.75" customHeight="1" x14ac:dyDescent="0.2">
      <c r="A830" s="84"/>
      <c r="B830" s="298"/>
      <c r="C830" s="298"/>
      <c r="D830" s="298"/>
      <c r="E830" s="298"/>
      <c r="F830" s="211" t="str">
        <f>'料金、単位一覧'!$A$78</f>
        <v>通院サポート（最初の３時間）</v>
      </c>
      <c r="G830" s="212"/>
      <c r="H830" s="212"/>
      <c r="I830" s="212"/>
      <c r="J830" s="64">
        <f>VLOOKUP(F830,'料金、単位一覧'!$A$67:$N$81,9,0)</f>
        <v>3300</v>
      </c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10">
        <f t="shared" si="389"/>
        <v>0</v>
      </c>
      <c r="AQ830" s="65" t="s">
        <v>116</v>
      </c>
      <c r="AR830" s="66">
        <f t="shared" si="406"/>
        <v>0</v>
      </c>
      <c r="AS830" s="13"/>
      <c r="AT830" s="69">
        <f t="shared" si="404"/>
        <v>0</v>
      </c>
    </row>
    <row r="831" spans="1:46" ht="12.75" customHeight="1" x14ac:dyDescent="0.2">
      <c r="A831" s="84"/>
      <c r="B831" s="298"/>
      <c r="C831" s="298"/>
      <c r="D831" s="298"/>
      <c r="E831" s="298"/>
      <c r="F831" s="211" t="str">
        <f>'料金、単位一覧'!$A$79</f>
        <v>通院サポート延長（１時間毎）</v>
      </c>
      <c r="G831" s="212"/>
      <c r="H831" s="212"/>
      <c r="I831" s="212"/>
      <c r="J831" s="64">
        <f>VLOOKUP(F831,'料金、単位一覧'!$A$67:$N$81,9,0)</f>
        <v>1100</v>
      </c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10">
        <f t="shared" si="389"/>
        <v>0</v>
      </c>
      <c r="AQ831" s="65" t="s">
        <v>116</v>
      </c>
      <c r="AR831" s="66">
        <f t="shared" si="406"/>
        <v>0</v>
      </c>
      <c r="AS831" s="13"/>
      <c r="AT831" s="69">
        <f t="shared" si="404"/>
        <v>0</v>
      </c>
    </row>
    <row r="832" spans="1:46" ht="12.75" customHeight="1" x14ac:dyDescent="0.2">
      <c r="A832" s="84"/>
      <c r="B832" s="298"/>
      <c r="C832" s="298"/>
      <c r="D832" s="298"/>
      <c r="E832" s="298"/>
      <c r="F832" s="211" t="str">
        <f>'料金、単位一覧'!$A$80</f>
        <v>保険外事業利用（要介護）</v>
      </c>
      <c r="G832" s="212"/>
      <c r="H832" s="212"/>
      <c r="I832" s="212"/>
      <c r="J832" s="64">
        <f>VLOOKUP(F832,'料金、単位一覧'!$A$67:$N$81,9,0)</f>
        <v>3000</v>
      </c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10">
        <f t="shared" si="389"/>
        <v>0</v>
      </c>
      <c r="AQ832" s="65" t="s">
        <v>116</v>
      </c>
      <c r="AR832" s="66">
        <f t="shared" si="406"/>
        <v>0</v>
      </c>
      <c r="AS832" s="13"/>
      <c r="AT832" s="69">
        <f t="shared" si="404"/>
        <v>0</v>
      </c>
    </row>
    <row r="833" spans="1:47" ht="12.75" customHeight="1" x14ac:dyDescent="0.2">
      <c r="A833" s="84"/>
      <c r="B833" s="298"/>
      <c r="C833" s="298"/>
      <c r="D833" s="298"/>
      <c r="E833" s="298"/>
      <c r="F833" s="211" t="str">
        <f>'料金、単位一覧'!$A$81</f>
        <v>通所介護実費請求（要支援）</v>
      </c>
      <c r="G833" s="212"/>
      <c r="H833" s="212"/>
      <c r="I833" s="212"/>
      <c r="J833" s="70">
        <f>VLOOKUP(F833,'料金、単位一覧'!$A$67:$N$81,9,0)</f>
        <v>5000</v>
      </c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10">
        <f t="shared" si="389"/>
        <v>0</v>
      </c>
      <c r="AQ833" s="65" t="s">
        <v>116</v>
      </c>
      <c r="AR833" s="66">
        <f t="shared" si="406"/>
        <v>0</v>
      </c>
      <c r="AS833" s="13"/>
      <c r="AT833" s="69">
        <f t="shared" si="404"/>
        <v>0</v>
      </c>
    </row>
    <row r="834" spans="1:47" ht="12.75" customHeight="1" x14ac:dyDescent="0.2">
      <c r="A834" s="84"/>
      <c r="B834" s="298" t="s">
        <v>117</v>
      </c>
      <c r="C834" s="298"/>
      <c r="D834" s="298"/>
      <c r="E834" s="298"/>
      <c r="F834" s="213"/>
      <c r="G834" s="214"/>
      <c r="H834" s="214"/>
      <c r="I834" s="215"/>
      <c r="J834" s="71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65" t="s">
        <v>116</v>
      </c>
      <c r="AQ834" s="65" t="s">
        <v>116</v>
      </c>
      <c r="AR834" s="66"/>
      <c r="AS834" s="13"/>
      <c r="AT834" s="69">
        <f t="shared" si="404"/>
        <v>0</v>
      </c>
    </row>
    <row r="835" spans="1:47" ht="12.75" customHeight="1" x14ac:dyDescent="0.2">
      <c r="A835" s="84"/>
      <c r="B835" s="298"/>
      <c r="C835" s="298"/>
      <c r="D835" s="298"/>
      <c r="E835" s="298"/>
      <c r="F835" s="213"/>
      <c r="G835" s="214"/>
      <c r="H835" s="214"/>
      <c r="I835" s="215"/>
      <c r="J835" s="71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65" t="s">
        <v>116</v>
      </c>
      <c r="AQ835" s="65" t="s">
        <v>116</v>
      </c>
      <c r="AR835" s="66"/>
      <c r="AS835" s="13"/>
      <c r="AT835" s="69">
        <f t="shared" si="404"/>
        <v>0</v>
      </c>
    </row>
    <row r="836" spans="1:47" ht="12.75" customHeight="1" thickBot="1" x14ac:dyDescent="0.25">
      <c r="A836" s="84"/>
      <c r="B836" s="299"/>
      <c r="C836" s="299"/>
      <c r="D836" s="299"/>
      <c r="E836" s="299"/>
      <c r="F836" s="216"/>
      <c r="G836" s="217"/>
      <c r="H836" s="217"/>
      <c r="I836" s="218"/>
      <c r="J836" s="72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73" t="s">
        <v>116</v>
      </c>
      <c r="AQ836" s="73" t="s">
        <v>116</v>
      </c>
      <c r="AR836" s="74"/>
      <c r="AS836" s="74"/>
      <c r="AT836" s="75">
        <f t="shared" si="404"/>
        <v>0</v>
      </c>
    </row>
    <row r="837" spans="1:47" ht="12.75" customHeight="1" thickBot="1" x14ac:dyDescent="0.25">
      <c r="A837" s="311" t="s">
        <v>7</v>
      </c>
      <c r="B837" s="312"/>
      <c r="C837" s="312"/>
      <c r="D837" s="312"/>
      <c r="E837" s="313"/>
      <c r="F837" s="219">
        <f t="shared" ref="F837" si="407">SUM(AT789:AT836)</f>
        <v>0</v>
      </c>
      <c r="G837" s="220"/>
      <c r="H837" s="220"/>
      <c r="I837" s="221"/>
      <c r="J837" s="76"/>
      <c r="K837" s="234" t="s">
        <v>12</v>
      </c>
      <c r="L837" s="235"/>
      <c r="M837" s="235"/>
      <c r="N837" s="235"/>
      <c r="O837" s="236"/>
      <c r="P837" s="237">
        <f t="shared" ref="P837" si="408">SUM(AT789:AT818)</f>
        <v>0</v>
      </c>
      <c r="Q837" s="220"/>
      <c r="R837" s="220"/>
      <c r="S837" s="220"/>
      <c r="T837" s="221"/>
      <c r="U837" s="238" t="s">
        <v>13</v>
      </c>
      <c r="V837" s="235"/>
      <c r="W837" s="235"/>
      <c r="X837" s="235"/>
      <c r="Y837" s="236"/>
      <c r="Z837" s="237">
        <f t="shared" ref="Z837" si="409">SUM(AT819:AT836)</f>
        <v>0</v>
      </c>
      <c r="AA837" s="220"/>
      <c r="AB837" s="220"/>
      <c r="AC837" s="220"/>
      <c r="AD837" s="221"/>
      <c r="AE837" s="238" t="s">
        <v>14</v>
      </c>
      <c r="AF837" s="235"/>
      <c r="AG837" s="235"/>
      <c r="AH837" s="235"/>
      <c r="AI837" s="236"/>
      <c r="AJ837" s="239">
        <f t="shared" ref="AJ837" si="410">SUM(AQ790:AQ796,AQ797:AQ818)</f>
        <v>0</v>
      </c>
      <c r="AK837" s="220"/>
      <c r="AL837" s="220"/>
      <c r="AM837" s="220"/>
      <c r="AN837" s="220"/>
      <c r="AO837" s="221"/>
      <c r="AP837" s="77"/>
      <c r="AQ837" s="78"/>
      <c r="AR837" s="78"/>
      <c r="AS837" s="78"/>
      <c r="AT837" s="79"/>
    </row>
    <row r="838" spans="1:47" ht="12.75" customHeight="1" x14ac:dyDescent="0.2">
      <c r="A838" s="240" t="s">
        <v>1</v>
      </c>
      <c r="B838" s="241"/>
      <c r="C838" s="241"/>
      <c r="D838" s="241"/>
      <c r="E838" s="242"/>
      <c r="F838" s="242" t="s">
        <v>4</v>
      </c>
      <c r="G838" s="243"/>
      <c r="H838" s="243"/>
      <c r="I838" s="243"/>
      <c r="J838" s="53"/>
      <c r="K838" s="243"/>
      <c r="L838" s="243"/>
      <c r="M838" s="243"/>
      <c r="N838" s="243"/>
      <c r="O838" s="243"/>
      <c r="P838" s="243"/>
      <c r="Q838" s="243"/>
      <c r="R838" s="243"/>
      <c r="S838" s="243"/>
      <c r="T838" s="243"/>
      <c r="U838" s="243"/>
      <c r="V838" s="243"/>
      <c r="W838" s="243"/>
      <c r="X838" s="243"/>
      <c r="Y838" s="243"/>
      <c r="Z838" s="243"/>
      <c r="AA838" s="243"/>
      <c r="AB838" s="243"/>
      <c r="AC838" s="243"/>
      <c r="AD838" s="243"/>
      <c r="AE838" s="243"/>
      <c r="AF838" s="243"/>
      <c r="AG838" s="243"/>
      <c r="AH838" s="243"/>
      <c r="AI838" s="243"/>
      <c r="AJ838" s="243"/>
      <c r="AK838" s="243"/>
      <c r="AL838" s="243"/>
      <c r="AM838" s="243"/>
      <c r="AN838" s="243"/>
      <c r="AO838" s="243"/>
      <c r="AP838" s="244"/>
      <c r="AQ838" s="54">
        <f>IFERROR(ROUND(ROUND(VLOOKUP($O$2,'料金、単位一覧'!$A$47:$L$64,9,0)*SUM(AQ839:AQ867),0),"0"),0)</f>
        <v>0</v>
      </c>
      <c r="AR838" s="55">
        <f>TRUNC(TRUNC(SUM(AQ838,AQ839:AQ867)*'料金、単位一覧'!$P$4)-TRUNC(SUM(AQ839:AQ867)*'料金、単位一覧'!$P$4))</f>
        <v>0</v>
      </c>
      <c r="AS838" s="55">
        <f t="shared" ref="AS838" si="411">TRUNC(AR838*A856,0)</f>
        <v>0</v>
      </c>
      <c r="AT838" s="56">
        <f t="shared" ref="AT838:AT839" si="412">AR838-AS838</f>
        <v>0</v>
      </c>
      <c r="AU838" s="57">
        <f t="shared" ref="AU838" si="413">AR838</f>
        <v>0</v>
      </c>
    </row>
    <row r="839" spans="1:47" ht="12.75" customHeight="1" x14ac:dyDescent="0.2">
      <c r="A839" s="245" t="s">
        <v>119</v>
      </c>
      <c r="B839" s="246"/>
      <c r="C839" s="246"/>
      <c r="D839" s="246"/>
      <c r="E839" s="251" t="s">
        <v>8</v>
      </c>
      <c r="F839" s="254" t="s">
        <v>141</v>
      </c>
      <c r="G839" s="254"/>
      <c r="H839" s="254"/>
      <c r="I839" s="254"/>
      <c r="J839" s="5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  <c r="AC839" s="88"/>
      <c r="AD839" s="88"/>
      <c r="AE839" s="88"/>
      <c r="AF839" s="88"/>
      <c r="AG839" s="88"/>
      <c r="AH839" s="88"/>
      <c r="AI839" s="88"/>
      <c r="AJ839" s="88"/>
      <c r="AK839" s="88"/>
      <c r="AL839" s="88"/>
      <c r="AM839" s="88"/>
      <c r="AN839" s="88"/>
      <c r="AO839" s="88"/>
      <c r="AP839" s="8">
        <f t="shared" ref="AP839:AP882" si="414">SUM(K839:AO839)</f>
        <v>0</v>
      </c>
      <c r="AQ839" s="59">
        <f>IFERROR(TRUNC(CHOOSE(A850,'料金、単位一覧'!$E$9,'料金、単位一覧'!$E$10,'料金、単位一覧'!$E$11,'料金、単位一覧'!$E$12,'料金、単位一覧'!$E$13)*AP839),0)</f>
        <v>0</v>
      </c>
      <c r="AR839" s="228">
        <f>TRUNC(SUM(AQ839:AQ867)*'料金、単位一覧'!$P$4)</f>
        <v>0</v>
      </c>
      <c r="AS839" s="228">
        <f t="shared" ref="AS839" si="415">TRUNC(AR839*A856,0)</f>
        <v>0</v>
      </c>
      <c r="AT839" s="231">
        <f t="shared" si="412"/>
        <v>0</v>
      </c>
      <c r="AU839" s="57"/>
    </row>
    <row r="840" spans="1:47" ht="12.75" customHeight="1" x14ac:dyDescent="0.2">
      <c r="A840" s="247"/>
      <c r="B840" s="248"/>
      <c r="C840" s="248"/>
      <c r="D840" s="248"/>
      <c r="E840" s="252"/>
      <c r="F840" s="222" t="s">
        <v>142</v>
      </c>
      <c r="G840" s="222"/>
      <c r="H840" s="222"/>
      <c r="I840" s="222"/>
      <c r="J840" s="2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8">
        <f t="shared" si="414"/>
        <v>0</v>
      </c>
      <c r="AQ840" s="11">
        <f>IFERROR(TRUNC(CHOOSE(A850,'料金、単位一覧'!$H$9,'料金、単位一覧'!$H$10,'料金、単位一覧'!$H$11,'料金、単位一覧'!$H$12,'料金、単位一覧'!$H$13)*AP840),0)</f>
        <v>0</v>
      </c>
      <c r="AR840" s="229"/>
      <c r="AS840" s="229"/>
      <c r="AT840" s="232"/>
    </row>
    <row r="841" spans="1:47" ht="12.75" customHeight="1" x14ac:dyDescent="0.2">
      <c r="A841" s="247"/>
      <c r="B841" s="248"/>
      <c r="C841" s="248"/>
      <c r="D841" s="248"/>
      <c r="E841" s="252"/>
      <c r="F841" s="222" t="s">
        <v>143</v>
      </c>
      <c r="G841" s="222"/>
      <c r="H841" s="222"/>
      <c r="I841" s="222"/>
      <c r="J841" s="27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8">
        <f t="shared" si="414"/>
        <v>0</v>
      </c>
      <c r="AQ841" s="11">
        <f>IFERROR(TRUNC(CHOOSE(A850,'料金、単位一覧'!$K$9,'料金、単位一覧'!$K$10,'料金、単位一覧'!$K$11,'料金、単位一覧'!$K$12,'料金、単位一覧'!$K$13)*AP841),0)</f>
        <v>0</v>
      </c>
      <c r="AR841" s="229"/>
      <c r="AS841" s="229"/>
      <c r="AT841" s="232"/>
    </row>
    <row r="842" spans="1:47" ht="12.75" customHeight="1" x14ac:dyDescent="0.2">
      <c r="A842" s="247"/>
      <c r="B842" s="248"/>
      <c r="C842" s="248"/>
      <c r="D842" s="248"/>
      <c r="E842" s="252"/>
      <c r="F842" s="222" t="s">
        <v>144</v>
      </c>
      <c r="G842" s="222"/>
      <c r="H842" s="222"/>
      <c r="I842" s="222"/>
      <c r="J842" s="2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8">
        <f t="shared" si="414"/>
        <v>0</v>
      </c>
      <c r="AQ842" s="11">
        <f>IFERROR(TRUNC(CHOOSE(A850,'料金、単位一覧'!$N$9,'料金、単位一覧'!$N$10,'料金、単位一覧'!$N$11,'料金、単位一覧'!$N$12,'料金、単位一覧'!$N$13)*AP842),0)</f>
        <v>0</v>
      </c>
      <c r="AR842" s="229"/>
      <c r="AS842" s="229"/>
      <c r="AT842" s="232"/>
    </row>
    <row r="843" spans="1:47" ht="12.75" customHeight="1" x14ac:dyDescent="0.2">
      <c r="A843" s="247"/>
      <c r="B843" s="248"/>
      <c r="C843" s="248"/>
      <c r="D843" s="248"/>
      <c r="E843" s="252"/>
      <c r="F843" s="222" t="s">
        <v>145</v>
      </c>
      <c r="G843" s="222"/>
      <c r="H843" s="222"/>
      <c r="I843" s="222"/>
      <c r="J843" s="27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8">
        <f t="shared" si="414"/>
        <v>0</v>
      </c>
      <c r="AQ843" s="11">
        <f>IFERROR(TRUNC(CHOOSE(A850,'料金、単位一覧'!$Q$9,'料金、単位一覧'!$Q$10,'料金、単位一覧'!$Q$11,'料金、単位一覧'!$Q$12,'料金、単位一覧'!$Q$13)*AP843),0)</f>
        <v>0</v>
      </c>
      <c r="AR843" s="229"/>
      <c r="AS843" s="229"/>
      <c r="AT843" s="232"/>
    </row>
    <row r="844" spans="1:47" ht="12.75" customHeight="1" x14ac:dyDescent="0.2">
      <c r="A844" s="247"/>
      <c r="B844" s="248"/>
      <c r="C844" s="248"/>
      <c r="D844" s="248"/>
      <c r="E844" s="252"/>
      <c r="F844" s="222" t="s">
        <v>146</v>
      </c>
      <c r="G844" s="222"/>
      <c r="H844" s="222"/>
      <c r="I844" s="222"/>
      <c r="J844" s="2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8">
        <f t="shared" si="414"/>
        <v>0</v>
      </c>
      <c r="AQ844" s="12">
        <f>IFERROR(TRUNC(CHOOSE(A850,'料金、単位一覧'!$T$9,'料金、単位一覧'!$T$10,'料金、単位一覧'!$T$11,'料金、単位一覧'!$T$12,'料金、単位一覧'!$T$13)*AP844),0)</f>
        <v>0</v>
      </c>
      <c r="AR844" s="229"/>
      <c r="AS844" s="229"/>
      <c r="AT844" s="232"/>
    </row>
    <row r="845" spans="1:47" ht="12.75" customHeight="1" x14ac:dyDescent="0.2">
      <c r="A845" s="247"/>
      <c r="B845" s="248"/>
      <c r="C845" s="248"/>
      <c r="D845" s="248"/>
      <c r="E845" s="252"/>
      <c r="F845" s="222" t="s">
        <v>147</v>
      </c>
      <c r="G845" s="222"/>
      <c r="H845" s="222"/>
      <c r="I845" s="222"/>
      <c r="J845" s="27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8">
        <f t="shared" si="414"/>
        <v>0</v>
      </c>
      <c r="AQ845" s="12">
        <f>IFERROR(TRUNC(CHOOSE(A850,'料金、単位一覧'!$W$9,'料金、単位一覧'!$W$10,'料金、単位一覧'!$W$11,'料金、単位一覧'!$W$12,'料金、単位一覧'!$W$13)*AP845),0)</f>
        <v>0</v>
      </c>
      <c r="AR845" s="229"/>
      <c r="AS845" s="229"/>
      <c r="AT845" s="232"/>
    </row>
    <row r="846" spans="1:47" ht="12.75" customHeight="1" x14ac:dyDescent="0.2">
      <c r="A846" s="247"/>
      <c r="B846" s="248"/>
      <c r="C846" s="248"/>
      <c r="D846" s="248"/>
      <c r="E846" s="252"/>
      <c r="F846" s="223" t="str">
        <f>'料金、単位一覧'!$A$16</f>
        <v>延長加算</v>
      </c>
      <c r="G846" s="224"/>
      <c r="H846" s="224"/>
      <c r="I846" s="61" t="str">
        <f>VLOOKUP(F846,'料金、単位一覧'!$A$16:$AD$33,26,0)</f>
        <v>1H</v>
      </c>
      <c r="J846" s="60">
        <f>VLOOKUP(F846,'料金、単位一覧'!$A$16:$N$33,9,0)</f>
        <v>50</v>
      </c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8">
        <f t="shared" si="414"/>
        <v>0</v>
      </c>
      <c r="AQ846" s="12">
        <f t="shared" ref="AQ846" si="416">(COUNTIF($K846:$AO846,"&gt;=5")*($J846*5))+(COUNTIF($K846:$AO846,"=4")*($J846*4))+(COUNTIF($K846:$AO846,"=3")*($J846*3))+(COUNTIF($K846:$AO846,"=2")*($J846*2))+(COUNTIF($K846:$AO846,"=1")*$J846)</f>
        <v>0</v>
      </c>
      <c r="AR846" s="229"/>
      <c r="AS846" s="229"/>
      <c r="AT846" s="232"/>
    </row>
    <row r="847" spans="1:47" ht="12.75" customHeight="1" x14ac:dyDescent="0.2">
      <c r="A847" s="247"/>
      <c r="B847" s="248"/>
      <c r="C847" s="248"/>
      <c r="D847" s="248"/>
      <c r="E847" s="252"/>
      <c r="F847" s="223" t="str">
        <f>'料金、単位一覧'!$A$17</f>
        <v>個別機能訓練加算(Ⅰ)</v>
      </c>
      <c r="G847" s="224"/>
      <c r="H847" s="224"/>
      <c r="I847" s="61">
        <f>VLOOKUP(F847,'料金、単位一覧'!$A$16:$AD$33,26,0)</f>
        <v>0</v>
      </c>
      <c r="J847" s="60">
        <f>VLOOKUP(F847,'料金、単位一覧'!$A$16:$N$33,9,0)</f>
        <v>27</v>
      </c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8">
        <f t="shared" si="414"/>
        <v>0</v>
      </c>
      <c r="AQ847" s="12">
        <f t="shared" ref="AQ847:AQ848" si="417">AP847*J847</f>
        <v>0</v>
      </c>
      <c r="AR847" s="229"/>
      <c r="AS847" s="229"/>
      <c r="AT847" s="232"/>
    </row>
    <row r="848" spans="1:47" ht="12.75" customHeight="1" x14ac:dyDescent="0.2">
      <c r="A848" s="249"/>
      <c r="B848" s="250"/>
      <c r="C848" s="250"/>
      <c r="D848" s="250"/>
      <c r="E848" s="253"/>
      <c r="F848" s="223" t="str">
        <f>'料金、単位一覧'!$A$18</f>
        <v>個別機能訓練加算(Ⅱ)</v>
      </c>
      <c r="G848" s="224"/>
      <c r="H848" s="224"/>
      <c r="I848" s="61">
        <f>VLOOKUP(F848,'料金、単位一覧'!$A$16:$AD$33,26,0)</f>
        <v>0</v>
      </c>
      <c r="J848" s="60">
        <f>VLOOKUP(F848,'料金、単位一覧'!$A$16:$N$33,9,0)</f>
        <v>20</v>
      </c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8">
        <f t="shared" si="414"/>
        <v>0</v>
      </c>
      <c r="AQ848" s="12">
        <f t="shared" si="417"/>
        <v>0</v>
      </c>
      <c r="AR848" s="229"/>
      <c r="AS848" s="229"/>
      <c r="AT848" s="232"/>
    </row>
    <row r="849" spans="1:46" ht="12.75" customHeight="1" x14ac:dyDescent="0.2">
      <c r="A849" s="256" t="s">
        <v>140</v>
      </c>
      <c r="B849" s="257"/>
      <c r="C849" s="257"/>
      <c r="D849" s="257"/>
      <c r="E849" s="257"/>
      <c r="F849" s="223" t="str">
        <f>'料金、単位一覧'!$A$19</f>
        <v>入浴加算（Ⅰ）</v>
      </c>
      <c r="G849" s="224"/>
      <c r="H849" s="224"/>
      <c r="I849" s="61" t="str">
        <f>VLOOKUP(F849,'料金、単位一覧'!$A$16:$AD$33,26,0)</f>
        <v>月1回</v>
      </c>
      <c r="J849" s="60">
        <f>VLOOKUP(F849,'料金、単位一覧'!$A$16:$N$33,9,0)</f>
        <v>40</v>
      </c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8">
        <f t="shared" si="414"/>
        <v>0</v>
      </c>
      <c r="AQ849" s="12">
        <f t="shared" ref="AQ849" si="418">IF(AP849&gt;1,1,AP849)*J849</f>
        <v>0</v>
      </c>
      <c r="AR849" s="229"/>
      <c r="AS849" s="229"/>
      <c r="AT849" s="232"/>
    </row>
    <row r="850" spans="1:46" ht="12.75" customHeight="1" x14ac:dyDescent="0.2">
      <c r="A850" s="258">
        <v>2</v>
      </c>
      <c r="B850" s="259"/>
      <c r="C850" s="259"/>
      <c r="D850" s="259"/>
      <c r="E850" s="259"/>
      <c r="F850" s="223" t="str">
        <f>'料金、単位一覧'!$A$20</f>
        <v>入浴加算（Ⅱ）</v>
      </c>
      <c r="G850" s="224"/>
      <c r="H850" s="224"/>
      <c r="I850" s="61">
        <f>VLOOKUP(F850,'料金、単位一覧'!$A$16:$AD$33,26,0)</f>
        <v>0</v>
      </c>
      <c r="J850" s="60">
        <f>VLOOKUP(F850,'料金、単位一覧'!$A$16:$N$33,9,0)</f>
        <v>55</v>
      </c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8">
        <f t="shared" si="414"/>
        <v>0</v>
      </c>
      <c r="AQ850" s="12">
        <f t="shared" ref="AQ850:AQ854" si="419">AP850*J850</f>
        <v>0</v>
      </c>
      <c r="AR850" s="229"/>
      <c r="AS850" s="229"/>
      <c r="AT850" s="232"/>
    </row>
    <row r="851" spans="1:46" ht="12.75" customHeight="1" x14ac:dyDescent="0.2">
      <c r="A851" s="258"/>
      <c r="B851" s="259"/>
      <c r="C851" s="259"/>
      <c r="D851" s="259"/>
      <c r="E851" s="259"/>
      <c r="F851" s="223" t="str">
        <f>'料金、単位一覧'!$A$21</f>
        <v>若年性認知利用者受入加算</v>
      </c>
      <c r="G851" s="224"/>
      <c r="H851" s="224"/>
      <c r="I851" s="61">
        <f>VLOOKUP(F851,'料金、単位一覧'!$A$16:$AD$33,26,0)</f>
        <v>0</v>
      </c>
      <c r="J851" s="60">
        <f>VLOOKUP(F851,'料金、単位一覧'!$A$16:$N$33,9,0)</f>
        <v>60</v>
      </c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8">
        <f t="shared" si="414"/>
        <v>0</v>
      </c>
      <c r="AQ851" s="12">
        <f t="shared" si="419"/>
        <v>0</v>
      </c>
      <c r="AR851" s="229"/>
      <c r="AS851" s="229"/>
      <c r="AT851" s="232"/>
    </row>
    <row r="852" spans="1:46" ht="12.75" customHeight="1" x14ac:dyDescent="0.2">
      <c r="A852" s="290" t="s">
        <v>9</v>
      </c>
      <c r="B852" s="291"/>
      <c r="C852" s="291"/>
      <c r="D852" s="291"/>
      <c r="E852" s="291"/>
      <c r="F852" s="223" t="str">
        <f>'料金、単位一覧'!$A$22</f>
        <v>生活機能向上連携加算(Ⅰ)</v>
      </c>
      <c r="G852" s="224"/>
      <c r="H852" s="224"/>
      <c r="I852" s="61">
        <f>VLOOKUP(F852,'料金、単位一覧'!$A$16:$AD$33,26,0)</f>
        <v>0</v>
      </c>
      <c r="J852" s="60">
        <f>VLOOKUP(F852,'料金、単位一覧'!$A$16:$N$33,9,0)</f>
        <v>100</v>
      </c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8">
        <f t="shared" si="414"/>
        <v>0</v>
      </c>
      <c r="AQ852" s="12">
        <f t="shared" si="419"/>
        <v>0</v>
      </c>
      <c r="AR852" s="229"/>
      <c r="AS852" s="229"/>
      <c r="AT852" s="232"/>
    </row>
    <row r="853" spans="1:46" ht="12.75" customHeight="1" x14ac:dyDescent="0.2">
      <c r="A853" s="288">
        <f t="shared" ref="A853" si="420">IF(A865="NG","↑介護度を選択",VLOOKUP("選択",A863:E864,2,0))</f>
        <v>10531</v>
      </c>
      <c r="B853" s="289"/>
      <c r="C853" s="289"/>
      <c r="D853" s="289"/>
      <c r="E853" s="289"/>
      <c r="F853" s="223" t="str">
        <f>'料金、単位一覧'!$A$23</f>
        <v>生活機能向上連携加算(Ⅱ)</v>
      </c>
      <c r="G853" s="224"/>
      <c r="H853" s="224"/>
      <c r="I853" s="61">
        <f>VLOOKUP(F853,'料金、単位一覧'!$A$16:$AD$33,26,0)</f>
        <v>0</v>
      </c>
      <c r="J853" s="60">
        <f>VLOOKUP(F853,'料金、単位一覧'!$A$16:$N$33,9,0)</f>
        <v>200</v>
      </c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8">
        <f t="shared" si="414"/>
        <v>0</v>
      </c>
      <c r="AQ853" s="12">
        <f t="shared" si="419"/>
        <v>0</v>
      </c>
      <c r="AR853" s="229"/>
      <c r="AS853" s="229"/>
      <c r="AT853" s="232"/>
    </row>
    <row r="854" spans="1:46" ht="12.75" customHeight="1" x14ac:dyDescent="0.2">
      <c r="A854" s="288"/>
      <c r="B854" s="289"/>
      <c r="C854" s="289"/>
      <c r="D854" s="289"/>
      <c r="E854" s="289"/>
      <c r="F854" s="223" t="str">
        <f>'料金、単位一覧'!$A$24</f>
        <v>ADL維持等加算(Ⅰ)</v>
      </c>
      <c r="G854" s="224"/>
      <c r="H854" s="224"/>
      <c r="I854" s="61">
        <f>VLOOKUP(F854,'料金、単位一覧'!$A$16:$AD$33,26,0)</f>
        <v>0</v>
      </c>
      <c r="J854" s="60">
        <f>VLOOKUP(F854,'料金、単位一覧'!$A$16:$N$33,9,0)</f>
        <v>30</v>
      </c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8">
        <f t="shared" si="414"/>
        <v>0</v>
      </c>
      <c r="AQ854" s="12">
        <f t="shared" si="419"/>
        <v>0</v>
      </c>
      <c r="AR854" s="229"/>
      <c r="AS854" s="229"/>
      <c r="AT854" s="232"/>
    </row>
    <row r="855" spans="1:46" ht="12.75" customHeight="1" x14ac:dyDescent="0.2">
      <c r="A855" s="256" t="s">
        <v>10</v>
      </c>
      <c r="B855" s="257"/>
      <c r="C855" s="257"/>
      <c r="D855" s="257"/>
      <c r="E855" s="257"/>
      <c r="F855" s="223" t="str">
        <f>'料金、単位一覧'!$A$25</f>
        <v>ADL維持等加算(Ⅱ)</v>
      </c>
      <c r="G855" s="224"/>
      <c r="H855" s="224"/>
      <c r="I855" s="61" t="str">
        <f>VLOOKUP(F855,'料金、単位一覧'!$A$16:$AD$33,26,0)</f>
        <v>月1回</v>
      </c>
      <c r="J855" s="60">
        <f>VLOOKUP(F855,'料金、単位一覧'!$A$16:$N$33,9,0)</f>
        <v>60</v>
      </c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8">
        <f t="shared" si="414"/>
        <v>0</v>
      </c>
      <c r="AQ855" s="12">
        <f t="shared" ref="AQ855:AQ859" si="421">IF(AP855&gt;1,1,AP855)*J855</f>
        <v>0</v>
      </c>
      <c r="AR855" s="229"/>
      <c r="AS855" s="229"/>
      <c r="AT855" s="232"/>
    </row>
    <row r="856" spans="1:46" ht="12.75" customHeight="1" x14ac:dyDescent="0.2">
      <c r="A856" s="292">
        <v>0.9</v>
      </c>
      <c r="B856" s="293"/>
      <c r="C856" s="293"/>
      <c r="D856" s="293"/>
      <c r="E856" s="294"/>
      <c r="F856" s="223" t="str">
        <f>'料金、単位一覧'!$A$26</f>
        <v>栄養アセスメント加算</v>
      </c>
      <c r="G856" s="224"/>
      <c r="H856" s="224"/>
      <c r="I856" s="61" t="str">
        <f>VLOOKUP(F856,'料金、単位一覧'!$A$16:$AD$33,26,0)</f>
        <v>月1回</v>
      </c>
      <c r="J856" s="60">
        <f>VLOOKUP(F856,'料金、単位一覧'!$A$16:$N$33,9,0)</f>
        <v>50</v>
      </c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8">
        <f t="shared" si="414"/>
        <v>0</v>
      </c>
      <c r="AQ856" s="12">
        <f t="shared" si="421"/>
        <v>0</v>
      </c>
      <c r="AR856" s="229"/>
      <c r="AS856" s="229"/>
      <c r="AT856" s="232"/>
    </row>
    <row r="857" spans="1:46" ht="12.75" customHeight="1" x14ac:dyDescent="0.2">
      <c r="A857" s="295"/>
      <c r="B857" s="296"/>
      <c r="C857" s="296"/>
      <c r="D857" s="296"/>
      <c r="E857" s="297"/>
      <c r="F857" s="223" t="str">
        <f>'料金、単位一覧'!$A$27</f>
        <v>栄養改善加算</v>
      </c>
      <c r="G857" s="224"/>
      <c r="H857" s="224"/>
      <c r="I857" s="61" t="str">
        <f>VLOOKUP(F857,'料金、単位一覧'!$A$16:$AD$33,26,0)</f>
        <v>月1回</v>
      </c>
      <c r="J857" s="60">
        <f>VLOOKUP(F857,'料金、単位一覧'!$A$16:$N$33,9,0)</f>
        <v>200</v>
      </c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8">
        <f t="shared" si="414"/>
        <v>0</v>
      </c>
      <c r="AQ857" s="12">
        <f t="shared" si="421"/>
        <v>0</v>
      </c>
      <c r="AR857" s="229"/>
      <c r="AS857" s="229"/>
      <c r="AT857" s="232"/>
    </row>
    <row r="858" spans="1:46" ht="12.75" customHeight="1" x14ac:dyDescent="0.2">
      <c r="A858" s="256" t="s">
        <v>11</v>
      </c>
      <c r="B858" s="257"/>
      <c r="C858" s="257"/>
      <c r="D858" s="257"/>
      <c r="E858" s="260"/>
      <c r="F858" s="223" t="str">
        <f>'料金、単位一覧'!$A$28</f>
        <v>口腔・栄養スクリーニング加算(Ⅰ)</v>
      </c>
      <c r="G858" s="224"/>
      <c r="H858" s="224"/>
      <c r="I858" s="61" t="str">
        <f>VLOOKUP(F858,'料金、単位一覧'!$A$16:$AD$33,26,0)</f>
        <v>月1回</v>
      </c>
      <c r="J858" s="60">
        <f>VLOOKUP(F858,'料金、単位一覧'!$A$16:$N$33,9,0)</f>
        <v>20</v>
      </c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8">
        <f t="shared" si="414"/>
        <v>0</v>
      </c>
      <c r="AQ858" s="12">
        <f t="shared" si="421"/>
        <v>0</v>
      </c>
      <c r="AR858" s="229"/>
      <c r="AS858" s="229"/>
      <c r="AT858" s="232"/>
    </row>
    <row r="859" spans="1:46" ht="12.75" customHeight="1" x14ac:dyDescent="0.2">
      <c r="A859" s="261"/>
      <c r="B859" s="262"/>
      <c r="C859" s="262"/>
      <c r="D859" s="262"/>
      <c r="E859" s="263"/>
      <c r="F859" s="223" t="str">
        <f>'料金、単位一覧'!$A$29</f>
        <v>口腔・栄養スクリーニング加算(Ⅱ)</v>
      </c>
      <c r="G859" s="224"/>
      <c r="H859" s="224"/>
      <c r="I859" s="61" t="str">
        <f>VLOOKUP(F859,'料金、単位一覧'!$A$16:$AD$33,26,0)</f>
        <v>月1回</v>
      </c>
      <c r="J859" s="60">
        <f>VLOOKUP(F859,'料金、単位一覧'!$A$16:$N$33,9,0)</f>
        <v>5</v>
      </c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8">
        <f t="shared" si="414"/>
        <v>0</v>
      </c>
      <c r="AQ859" s="12">
        <f t="shared" si="421"/>
        <v>0</v>
      </c>
      <c r="AR859" s="229"/>
      <c r="AS859" s="229"/>
      <c r="AT859" s="232"/>
    </row>
    <row r="860" spans="1:46" ht="12.75" customHeight="1" x14ac:dyDescent="0.2">
      <c r="A860" s="264"/>
      <c r="B860" s="265"/>
      <c r="C860" s="265"/>
      <c r="D860" s="265"/>
      <c r="E860" s="266"/>
      <c r="F860" s="223" t="str">
        <f>'料金、単位一覧'!$A$30</f>
        <v>口腔機能向上加算(Ⅰ)</v>
      </c>
      <c r="G860" s="224"/>
      <c r="H860" s="224"/>
      <c r="I860" s="61" t="str">
        <f>VLOOKUP(F860,'料金、単位一覧'!$A$16:$AD$33,26,0)</f>
        <v>月2回</v>
      </c>
      <c r="J860" s="60">
        <f>VLOOKUP(F860,'料金、単位一覧'!$A$16:$N$33,9,0)</f>
        <v>150</v>
      </c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8">
        <f t="shared" si="414"/>
        <v>0</v>
      </c>
      <c r="AQ860" s="12">
        <f t="shared" ref="AQ860" si="422">IF(AP860&gt;2,2,AP860)*J860</f>
        <v>0</v>
      </c>
      <c r="AR860" s="229"/>
      <c r="AS860" s="229"/>
      <c r="AT860" s="232"/>
    </row>
    <row r="861" spans="1:46" ht="12.75" customHeight="1" x14ac:dyDescent="0.2">
      <c r="A861" s="309"/>
      <c r="B861" s="262"/>
      <c r="C861" s="262"/>
      <c r="D861" s="262"/>
      <c r="E861" s="263"/>
      <c r="F861" s="223" t="str">
        <f>'料金、単位一覧'!$A$31</f>
        <v>口腔機能向上加算(Ⅱ)</v>
      </c>
      <c r="G861" s="224"/>
      <c r="H861" s="224"/>
      <c r="I861" s="61" t="str">
        <f>VLOOKUP(F861,'料金、単位一覧'!$A$16:$AD$33,26,0)</f>
        <v>月1回</v>
      </c>
      <c r="J861" s="60">
        <f>VLOOKUP(F861,'料金、単位一覧'!$A$16:$N$33,9,0)</f>
        <v>160</v>
      </c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8">
        <f t="shared" si="414"/>
        <v>0</v>
      </c>
      <c r="AQ861" s="12">
        <f t="shared" ref="AQ861:AQ862" si="423">IF(AP861&gt;1,1,AP861)*J861</f>
        <v>0</v>
      </c>
      <c r="AR861" s="229"/>
      <c r="AS861" s="229"/>
      <c r="AT861" s="232"/>
    </row>
    <row r="862" spans="1:46" ht="12.75" customHeight="1" x14ac:dyDescent="0.2">
      <c r="A862" s="310"/>
      <c r="B862" s="265"/>
      <c r="C862" s="265"/>
      <c r="D862" s="265"/>
      <c r="E862" s="266"/>
      <c r="F862" s="223" t="str">
        <f>'料金、単位一覧'!$A$32</f>
        <v>科学的介護推進体制加算</v>
      </c>
      <c r="G862" s="224"/>
      <c r="H862" s="224"/>
      <c r="I862" s="61" t="str">
        <f>VLOOKUP(F862,'料金、単位一覧'!$A$16:$AD$33,26,0)</f>
        <v>月1回</v>
      </c>
      <c r="J862" s="60">
        <f>VLOOKUP(F862,'料金、単位一覧'!$A$16:$N$33,9,0)</f>
        <v>40</v>
      </c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8">
        <f t="shared" si="414"/>
        <v>0</v>
      </c>
      <c r="AQ862" s="12">
        <f t="shared" si="423"/>
        <v>0</v>
      </c>
      <c r="AR862" s="229"/>
      <c r="AS862" s="229"/>
      <c r="AT862" s="232"/>
    </row>
    <row r="863" spans="1:46" ht="12.75" customHeight="1" x14ac:dyDescent="0.2">
      <c r="A863" s="62" t="str">
        <f t="shared" ref="A863:A864" si="424">IF(B863&gt;0,"選択","－")</f>
        <v>－</v>
      </c>
      <c r="B863" s="167">
        <f>IFERROR(CHOOSE(A847,'料金、単位一覧'!$I$85,'料金、単位一覧'!$I$86),0)</f>
        <v>0</v>
      </c>
      <c r="C863" s="167"/>
      <c r="D863" s="167"/>
      <c r="E863" s="167"/>
      <c r="F863" s="267" t="str">
        <f>'料金、単位一覧'!$A$33</f>
        <v>認知症通所介護感染症災害3％加算</v>
      </c>
      <c r="G863" s="268"/>
      <c r="H863" s="268"/>
      <c r="I863" s="269"/>
      <c r="J863" s="60">
        <f>VLOOKUP(F863,'料金、単位一覧'!$A$16:$N$33,9,0)</f>
        <v>0.03</v>
      </c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8">
        <f t="shared" si="414"/>
        <v>0</v>
      </c>
      <c r="AQ863" s="12">
        <f t="shared" ref="AQ863" si="425">IF(AP863&gt;2,2,AP863)*J863</f>
        <v>0</v>
      </c>
      <c r="AR863" s="229"/>
      <c r="AS863" s="229"/>
      <c r="AT863" s="232"/>
    </row>
    <row r="864" spans="1:46" ht="12.75" customHeight="1" x14ac:dyDescent="0.2">
      <c r="A864" s="62" t="str">
        <f t="shared" si="424"/>
        <v>選択</v>
      </c>
      <c r="B864" s="167">
        <f>IFERROR(CHOOSE(A850,'料金、単位一覧'!$I$85,'料金、単位一覧'!$I$86),0)</f>
        <v>10531</v>
      </c>
      <c r="C864" s="167"/>
      <c r="D864" s="167"/>
      <c r="E864" s="167"/>
      <c r="F864" s="225" t="str">
        <f>'料金、単位一覧'!$A$36</f>
        <v>サービス提供体制強化加算(Ⅰ)</v>
      </c>
      <c r="G864" s="226"/>
      <c r="H864" s="226"/>
      <c r="I864" s="227"/>
      <c r="J864" s="60">
        <f>VLOOKUP(F864,'料金、単位一覧'!$A$36:$N$38,9,0)</f>
        <v>22</v>
      </c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8">
        <f t="shared" si="414"/>
        <v>0</v>
      </c>
      <c r="AQ864" s="12">
        <f t="shared" ref="AQ864:AQ867" si="426">AP864*J864</f>
        <v>0</v>
      </c>
      <c r="AR864" s="229"/>
      <c r="AS864" s="229"/>
      <c r="AT864" s="232"/>
    </row>
    <row r="865" spans="1:46" ht="12.75" customHeight="1" x14ac:dyDescent="0.2">
      <c r="A865" s="255" t="str">
        <f t="shared" ref="A865" si="427">IF(A863=A864,"NG","OK")</f>
        <v>OK</v>
      </c>
      <c r="B865" s="167"/>
      <c r="C865" s="167"/>
      <c r="D865" s="167"/>
      <c r="E865" s="167"/>
      <c r="F865" s="225" t="str">
        <f>'料金、単位一覧'!$A$37</f>
        <v>サービス提供体制強化加算(Ⅱ)</v>
      </c>
      <c r="G865" s="226"/>
      <c r="H865" s="226"/>
      <c r="I865" s="227"/>
      <c r="J865" s="60">
        <f>VLOOKUP(F865,'料金、単位一覧'!$A$36:$N$38,9,0)</f>
        <v>18</v>
      </c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8">
        <f t="shared" si="414"/>
        <v>0</v>
      </c>
      <c r="AQ865" s="12">
        <f t="shared" si="426"/>
        <v>0</v>
      </c>
      <c r="AR865" s="229"/>
      <c r="AS865" s="229"/>
      <c r="AT865" s="232"/>
    </row>
    <row r="866" spans="1:46" ht="12.75" customHeight="1" x14ac:dyDescent="0.2">
      <c r="A866" s="80"/>
      <c r="B866" s="80"/>
      <c r="C866" s="80"/>
      <c r="D866" s="80"/>
      <c r="E866" s="80"/>
      <c r="F866" s="225" t="str">
        <f>'料金、単位一覧'!$A$38</f>
        <v>サービス提供体制強化加算(Ⅲ)</v>
      </c>
      <c r="G866" s="226"/>
      <c r="H866" s="226"/>
      <c r="I866" s="227"/>
      <c r="J866" s="60">
        <f>VLOOKUP(F866,'料金、単位一覧'!$A$36:$N$38,9,0)</f>
        <v>6</v>
      </c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8">
        <f t="shared" si="414"/>
        <v>0</v>
      </c>
      <c r="AQ866" s="12">
        <f t="shared" si="426"/>
        <v>0</v>
      </c>
      <c r="AR866" s="229"/>
      <c r="AS866" s="229"/>
      <c r="AT866" s="232"/>
    </row>
    <row r="867" spans="1:46" ht="12.75" customHeight="1" x14ac:dyDescent="0.2">
      <c r="A867" s="80"/>
      <c r="B867" s="80"/>
      <c r="C867" s="80"/>
      <c r="D867" s="80"/>
      <c r="E867" s="80"/>
      <c r="F867" s="225" t="s">
        <v>113</v>
      </c>
      <c r="G867" s="226"/>
      <c r="H867" s="226"/>
      <c r="I867" s="227"/>
      <c r="J867" s="63">
        <f>'料金、単位一覧'!$I$41</f>
        <v>-47</v>
      </c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8">
        <f t="shared" si="414"/>
        <v>0</v>
      </c>
      <c r="AQ867" s="12">
        <f t="shared" si="426"/>
        <v>0</v>
      </c>
      <c r="AR867" s="230"/>
      <c r="AS867" s="230"/>
      <c r="AT867" s="233"/>
    </row>
    <row r="868" spans="1:46" ht="12.75" customHeight="1" x14ac:dyDescent="0.2">
      <c r="A868" s="84"/>
      <c r="B868" s="298" t="s">
        <v>114</v>
      </c>
      <c r="C868" s="298"/>
      <c r="D868" s="298"/>
      <c r="E868" s="298"/>
      <c r="F868" s="211" t="str">
        <f>'料金、単位一覧'!$A$67</f>
        <v>昼食代</v>
      </c>
      <c r="G868" s="212"/>
      <c r="H868" s="212"/>
      <c r="I868" s="212"/>
      <c r="J868" s="64">
        <f>VLOOKUP(F868,'料金、単位一覧'!$A$67:$N$81,9,0)</f>
        <v>550</v>
      </c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  <c r="AC868" s="88"/>
      <c r="AD868" s="88"/>
      <c r="AE868" s="88"/>
      <c r="AF868" s="88"/>
      <c r="AG868" s="88"/>
      <c r="AH868" s="88"/>
      <c r="AI868" s="88"/>
      <c r="AJ868" s="88"/>
      <c r="AK868" s="88"/>
      <c r="AL868" s="88"/>
      <c r="AM868" s="88"/>
      <c r="AN868" s="88"/>
      <c r="AO868" s="88"/>
      <c r="AP868" s="8">
        <f t="shared" si="414"/>
        <v>0</v>
      </c>
      <c r="AQ868" s="65" t="s">
        <v>116</v>
      </c>
      <c r="AR868" s="66">
        <f t="shared" ref="AR868" si="428">AP868*J868</f>
        <v>0</v>
      </c>
      <c r="AS868" s="67"/>
      <c r="AT868" s="68">
        <f t="shared" ref="AT868:AT885" si="429">AR868</f>
        <v>0</v>
      </c>
    </row>
    <row r="869" spans="1:46" ht="12.75" customHeight="1" x14ac:dyDescent="0.2">
      <c r="A869" s="84"/>
      <c r="B869" s="298"/>
      <c r="C869" s="298"/>
      <c r="D869" s="298"/>
      <c r="E869" s="298"/>
      <c r="F869" s="211" t="str">
        <f>'料金、単位一覧'!$A$68</f>
        <v>おやつ代</v>
      </c>
      <c r="G869" s="212"/>
      <c r="H869" s="212"/>
      <c r="I869" s="212"/>
      <c r="J869" s="64">
        <f>VLOOKUP(F869,'料金、単位一覧'!$A$67:$N$81,9,0)</f>
        <v>100</v>
      </c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10">
        <f t="shared" si="414"/>
        <v>0</v>
      </c>
      <c r="AQ869" s="65" t="s">
        <v>116</v>
      </c>
      <c r="AR869" s="66">
        <f t="shared" ref="AR869" si="430">IFERROR(AP869*J869,"")</f>
        <v>0</v>
      </c>
      <c r="AS869" s="13"/>
      <c r="AT869" s="69">
        <f t="shared" si="429"/>
        <v>0</v>
      </c>
    </row>
    <row r="870" spans="1:46" ht="12.75" customHeight="1" x14ac:dyDescent="0.2">
      <c r="A870" s="84"/>
      <c r="B870" s="298"/>
      <c r="C870" s="298"/>
      <c r="D870" s="298"/>
      <c r="E870" s="298"/>
      <c r="F870" s="211" t="str">
        <f>'料金、単位一覧'!$A$69</f>
        <v>パット代</v>
      </c>
      <c r="G870" s="212"/>
      <c r="H870" s="212"/>
      <c r="I870" s="212"/>
      <c r="J870" s="64">
        <f>VLOOKUP(F870,'料金、単位一覧'!$A$67:$N$81,9,0)</f>
        <v>50</v>
      </c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10">
        <f t="shared" si="414"/>
        <v>0</v>
      </c>
      <c r="AQ870" s="65" t="s">
        <v>116</v>
      </c>
      <c r="AR870" s="66">
        <f t="shared" ref="AR870:AR882" si="431">AP870*J870</f>
        <v>0</v>
      </c>
      <c r="AS870" s="13"/>
      <c r="AT870" s="69">
        <f t="shared" si="429"/>
        <v>0</v>
      </c>
    </row>
    <row r="871" spans="1:46" ht="12.75" customHeight="1" x14ac:dyDescent="0.2">
      <c r="A871" s="84"/>
      <c r="B871" s="298"/>
      <c r="C871" s="298"/>
      <c r="D871" s="298"/>
      <c r="E871" s="298"/>
      <c r="F871" s="211" t="str">
        <f>'料金、単位一覧'!$A$70</f>
        <v>リハビリパンツ代</v>
      </c>
      <c r="G871" s="212"/>
      <c r="H871" s="212"/>
      <c r="I871" s="212"/>
      <c r="J871" s="64">
        <f>VLOOKUP(F871,'料金、単位一覧'!$A$67:$N$81,9,0)</f>
        <v>100</v>
      </c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10">
        <f t="shared" si="414"/>
        <v>0</v>
      </c>
      <c r="AQ871" s="65" t="s">
        <v>116</v>
      </c>
      <c r="AR871" s="66">
        <f t="shared" si="431"/>
        <v>0</v>
      </c>
      <c r="AS871" s="13"/>
      <c r="AT871" s="69">
        <f t="shared" si="429"/>
        <v>0</v>
      </c>
    </row>
    <row r="872" spans="1:46" ht="12.75" customHeight="1" x14ac:dyDescent="0.2">
      <c r="A872" s="84"/>
      <c r="B872" s="298"/>
      <c r="C872" s="298"/>
      <c r="D872" s="298"/>
      <c r="E872" s="298"/>
      <c r="F872" s="211" t="str">
        <f>'料金、単位一覧'!$A$71</f>
        <v>おむつ代</v>
      </c>
      <c r="G872" s="212"/>
      <c r="H872" s="212"/>
      <c r="I872" s="212"/>
      <c r="J872" s="64">
        <f>VLOOKUP(F872,'料金、単位一覧'!$A$67:$N$81,9,0)</f>
        <v>150</v>
      </c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10">
        <f t="shared" si="414"/>
        <v>0</v>
      </c>
      <c r="AQ872" s="65" t="s">
        <v>116</v>
      </c>
      <c r="AR872" s="66">
        <f t="shared" si="431"/>
        <v>0</v>
      </c>
      <c r="AS872" s="13"/>
      <c r="AT872" s="69">
        <f t="shared" si="429"/>
        <v>0</v>
      </c>
    </row>
    <row r="873" spans="1:46" ht="12.75" customHeight="1" x14ac:dyDescent="0.2">
      <c r="A873" s="84"/>
      <c r="B873" s="298"/>
      <c r="C873" s="298"/>
      <c r="D873" s="298"/>
      <c r="E873" s="298"/>
      <c r="F873" s="211" t="str">
        <f>'料金、単位一覧'!$A$72</f>
        <v>お泊りサービス</v>
      </c>
      <c r="G873" s="212"/>
      <c r="H873" s="212"/>
      <c r="I873" s="212"/>
      <c r="J873" s="64">
        <f>VLOOKUP(F873,'料金、単位一覧'!$A$67:$N$81,9,0)</f>
        <v>2000</v>
      </c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10">
        <f t="shared" si="414"/>
        <v>0</v>
      </c>
      <c r="AQ873" s="65" t="s">
        <v>116</v>
      </c>
      <c r="AR873" s="66">
        <f t="shared" si="431"/>
        <v>0</v>
      </c>
      <c r="AS873" s="13"/>
      <c r="AT873" s="69">
        <f t="shared" si="429"/>
        <v>0</v>
      </c>
    </row>
    <row r="874" spans="1:46" ht="12.75" customHeight="1" x14ac:dyDescent="0.2">
      <c r="A874" s="84"/>
      <c r="B874" s="298"/>
      <c r="C874" s="298"/>
      <c r="D874" s="298"/>
      <c r="E874" s="298"/>
      <c r="F874" s="211" t="str">
        <f>'料金、単位一覧'!$A$73</f>
        <v>シーツ交換代</v>
      </c>
      <c r="G874" s="212"/>
      <c r="H874" s="212"/>
      <c r="I874" s="212"/>
      <c r="J874" s="64">
        <f>VLOOKUP(F874,'料金、単位一覧'!$A$67:$N$81,9,0)</f>
        <v>220</v>
      </c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10">
        <f t="shared" si="414"/>
        <v>0</v>
      </c>
      <c r="AQ874" s="65" t="s">
        <v>116</v>
      </c>
      <c r="AR874" s="66">
        <f t="shared" si="431"/>
        <v>0</v>
      </c>
      <c r="AS874" s="13"/>
      <c r="AT874" s="69">
        <f t="shared" si="429"/>
        <v>0</v>
      </c>
    </row>
    <row r="875" spans="1:46" ht="12.75" customHeight="1" x14ac:dyDescent="0.2">
      <c r="A875" s="84"/>
      <c r="B875" s="298"/>
      <c r="C875" s="298"/>
      <c r="D875" s="298"/>
      <c r="E875" s="298"/>
      <c r="F875" s="211" t="str">
        <f>'料金、単位一覧'!$A$74</f>
        <v>夕食代</v>
      </c>
      <c r="G875" s="212"/>
      <c r="H875" s="212"/>
      <c r="I875" s="212"/>
      <c r="J875" s="64">
        <f>VLOOKUP(F875,'料金、単位一覧'!$A$67:$N$81,9,0)</f>
        <v>650</v>
      </c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10">
        <f t="shared" si="414"/>
        <v>0</v>
      </c>
      <c r="AQ875" s="65" t="s">
        <v>116</v>
      </c>
      <c r="AR875" s="66">
        <f t="shared" si="431"/>
        <v>0</v>
      </c>
      <c r="AS875" s="13"/>
      <c r="AT875" s="69">
        <f t="shared" si="429"/>
        <v>0</v>
      </c>
    </row>
    <row r="876" spans="1:46" ht="12.75" customHeight="1" x14ac:dyDescent="0.2">
      <c r="A876" s="84"/>
      <c r="B876" s="298"/>
      <c r="C876" s="298"/>
      <c r="D876" s="298"/>
      <c r="E876" s="298"/>
      <c r="F876" s="211" t="str">
        <f>'料金、単位一覧'!$A$75</f>
        <v>朝食代</v>
      </c>
      <c r="G876" s="212"/>
      <c r="H876" s="212"/>
      <c r="I876" s="212"/>
      <c r="J876" s="64">
        <f>VLOOKUP(F876,'料金、単位一覧'!$A$67:$N$81,9,0)</f>
        <v>330</v>
      </c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10">
        <f t="shared" si="414"/>
        <v>0</v>
      </c>
      <c r="AQ876" s="65" t="s">
        <v>116</v>
      </c>
      <c r="AR876" s="66">
        <f t="shared" si="431"/>
        <v>0</v>
      </c>
      <c r="AS876" s="13"/>
      <c r="AT876" s="69">
        <f t="shared" si="429"/>
        <v>0</v>
      </c>
    </row>
    <row r="877" spans="1:46" ht="12.75" customHeight="1" x14ac:dyDescent="0.2">
      <c r="A877" s="84"/>
      <c r="B877" s="298"/>
      <c r="C877" s="298"/>
      <c r="D877" s="298"/>
      <c r="E877" s="298"/>
      <c r="F877" s="211" t="str">
        <f>'料金、単位一覧'!$A$76</f>
        <v>時間外利用料</v>
      </c>
      <c r="G877" s="212"/>
      <c r="H877" s="212"/>
      <c r="I877" s="212"/>
      <c r="J877" s="64">
        <f>VLOOKUP(F877,'料金、単位一覧'!$A$67:$N$81,9,0)</f>
        <v>300</v>
      </c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10">
        <f t="shared" si="414"/>
        <v>0</v>
      </c>
      <c r="AQ877" s="65" t="s">
        <v>116</v>
      </c>
      <c r="AR877" s="66">
        <f t="shared" si="431"/>
        <v>0</v>
      </c>
      <c r="AS877" s="13"/>
      <c r="AT877" s="69">
        <f t="shared" si="429"/>
        <v>0</v>
      </c>
    </row>
    <row r="878" spans="1:46" ht="12.75" customHeight="1" x14ac:dyDescent="0.2">
      <c r="A878" s="84"/>
      <c r="B878" s="298"/>
      <c r="C878" s="298"/>
      <c r="D878" s="298"/>
      <c r="E878" s="298"/>
      <c r="F878" s="211" t="str">
        <f>'料金、単位一覧'!$A$77</f>
        <v>洗濯代</v>
      </c>
      <c r="G878" s="212"/>
      <c r="H878" s="212"/>
      <c r="I878" s="212"/>
      <c r="J878" s="64">
        <f>VLOOKUP(F878,'料金、単位一覧'!$A$67:$N$81,9,0)</f>
        <v>150</v>
      </c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10">
        <f t="shared" si="414"/>
        <v>0</v>
      </c>
      <c r="AQ878" s="65" t="s">
        <v>116</v>
      </c>
      <c r="AR878" s="66">
        <f t="shared" si="431"/>
        <v>0</v>
      </c>
      <c r="AS878" s="13"/>
      <c r="AT878" s="69">
        <f t="shared" si="429"/>
        <v>0</v>
      </c>
    </row>
    <row r="879" spans="1:46" ht="12.75" customHeight="1" x14ac:dyDescent="0.2">
      <c r="A879" s="84"/>
      <c r="B879" s="298"/>
      <c r="C879" s="298"/>
      <c r="D879" s="298"/>
      <c r="E879" s="298"/>
      <c r="F879" s="211" t="str">
        <f>'料金、単位一覧'!$A$78</f>
        <v>通院サポート（最初の３時間）</v>
      </c>
      <c r="G879" s="212"/>
      <c r="H879" s="212"/>
      <c r="I879" s="212"/>
      <c r="J879" s="64">
        <f>VLOOKUP(F879,'料金、単位一覧'!$A$67:$N$81,9,0)</f>
        <v>3300</v>
      </c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10">
        <f t="shared" si="414"/>
        <v>0</v>
      </c>
      <c r="AQ879" s="65" t="s">
        <v>116</v>
      </c>
      <c r="AR879" s="66">
        <f t="shared" si="431"/>
        <v>0</v>
      </c>
      <c r="AS879" s="13"/>
      <c r="AT879" s="69">
        <f t="shared" si="429"/>
        <v>0</v>
      </c>
    </row>
    <row r="880" spans="1:46" ht="12.75" customHeight="1" x14ac:dyDescent="0.2">
      <c r="A880" s="84"/>
      <c r="B880" s="298"/>
      <c r="C880" s="298"/>
      <c r="D880" s="298"/>
      <c r="E880" s="298"/>
      <c r="F880" s="211" t="str">
        <f>'料金、単位一覧'!$A$79</f>
        <v>通院サポート延長（１時間毎）</v>
      </c>
      <c r="G880" s="212"/>
      <c r="H880" s="212"/>
      <c r="I880" s="212"/>
      <c r="J880" s="64">
        <f>VLOOKUP(F880,'料金、単位一覧'!$A$67:$N$81,9,0)</f>
        <v>1100</v>
      </c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10">
        <f t="shared" si="414"/>
        <v>0</v>
      </c>
      <c r="AQ880" s="65" t="s">
        <v>116</v>
      </c>
      <c r="AR880" s="66">
        <f t="shared" si="431"/>
        <v>0</v>
      </c>
      <c r="AS880" s="13"/>
      <c r="AT880" s="69">
        <f t="shared" si="429"/>
        <v>0</v>
      </c>
    </row>
    <row r="881" spans="1:47" ht="12.75" customHeight="1" x14ac:dyDescent="0.2">
      <c r="A881" s="84"/>
      <c r="B881" s="298"/>
      <c r="C881" s="298"/>
      <c r="D881" s="298"/>
      <c r="E881" s="298"/>
      <c r="F881" s="211" t="str">
        <f>'料金、単位一覧'!$A$80</f>
        <v>保険外事業利用（要介護）</v>
      </c>
      <c r="G881" s="212"/>
      <c r="H881" s="212"/>
      <c r="I881" s="212"/>
      <c r="J881" s="64">
        <f>VLOOKUP(F881,'料金、単位一覧'!$A$67:$N$81,9,0)</f>
        <v>3000</v>
      </c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10">
        <f t="shared" si="414"/>
        <v>0</v>
      </c>
      <c r="AQ881" s="65" t="s">
        <v>116</v>
      </c>
      <c r="AR881" s="66">
        <f t="shared" si="431"/>
        <v>0</v>
      </c>
      <c r="AS881" s="13"/>
      <c r="AT881" s="69">
        <f t="shared" si="429"/>
        <v>0</v>
      </c>
    </row>
    <row r="882" spans="1:47" ht="12.75" customHeight="1" x14ac:dyDescent="0.2">
      <c r="A882" s="84"/>
      <c r="B882" s="298"/>
      <c r="C882" s="298"/>
      <c r="D882" s="298"/>
      <c r="E882" s="298"/>
      <c r="F882" s="211" t="str">
        <f>'料金、単位一覧'!$A$81</f>
        <v>通所介護実費請求（要支援）</v>
      </c>
      <c r="G882" s="212"/>
      <c r="H882" s="212"/>
      <c r="I882" s="212"/>
      <c r="J882" s="70">
        <f>VLOOKUP(F882,'料金、単位一覧'!$A$67:$N$81,9,0)</f>
        <v>5000</v>
      </c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10">
        <f t="shared" si="414"/>
        <v>0</v>
      </c>
      <c r="AQ882" s="65" t="s">
        <v>116</v>
      </c>
      <c r="AR882" s="66">
        <f t="shared" si="431"/>
        <v>0</v>
      </c>
      <c r="AS882" s="13"/>
      <c r="AT882" s="69">
        <f t="shared" si="429"/>
        <v>0</v>
      </c>
    </row>
    <row r="883" spans="1:47" ht="12.75" customHeight="1" x14ac:dyDescent="0.2">
      <c r="A883" s="84"/>
      <c r="B883" s="298" t="s">
        <v>117</v>
      </c>
      <c r="C883" s="298"/>
      <c r="D883" s="298"/>
      <c r="E883" s="298"/>
      <c r="F883" s="213"/>
      <c r="G883" s="214"/>
      <c r="H883" s="214"/>
      <c r="I883" s="215"/>
      <c r="J883" s="71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65" t="s">
        <v>116</v>
      </c>
      <c r="AQ883" s="65" t="s">
        <v>116</v>
      </c>
      <c r="AR883" s="66"/>
      <c r="AS883" s="13"/>
      <c r="AT883" s="69">
        <f t="shared" si="429"/>
        <v>0</v>
      </c>
    </row>
    <row r="884" spans="1:47" ht="12.75" customHeight="1" x14ac:dyDescent="0.2">
      <c r="A884" s="84"/>
      <c r="B884" s="298"/>
      <c r="C884" s="298"/>
      <c r="D884" s="298"/>
      <c r="E884" s="298"/>
      <c r="F884" s="213"/>
      <c r="G884" s="214"/>
      <c r="H884" s="214"/>
      <c r="I884" s="215"/>
      <c r="J884" s="71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65" t="s">
        <v>116</v>
      </c>
      <c r="AQ884" s="65" t="s">
        <v>116</v>
      </c>
      <c r="AR884" s="66"/>
      <c r="AS884" s="13"/>
      <c r="AT884" s="69">
        <f t="shared" si="429"/>
        <v>0</v>
      </c>
    </row>
    <row r="885" spans="1:47" ht="12.75" customHeight="1" thickBot="1" x14ac:dyDescent="0.25">
      <c r="A885" s="84"/>
      <c r="B885" s="299"/>
      <c r="C885" s="299"/>
      <c r="D885" s="299"/>
      <c r="E885" s="299"/>
      <c r="F885" s="216"/>
      <c r="G885" s="217"/>
      <c r="H885" s="217"/>
      <c r="I885" s="218"/>
      <c r="J885" s="72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73" t="s">
        <v>116</v>
      </c>
      <c r="AQ885" s="73" t="s">
        <v>116</v>
      </c>
      <c r="AR885" s="74"/>
      <c r="AS885" s="74"/>
      <c r="AT885" s="75">
        <f t="shared" si="429"/>
        <v>0</v>
      </c>
    </row>
    <row r="886" spans="1:47" ht="12.75" customHeight="1" thickBot="1" x14ac:dyDescent="0.25">
      <c r="A886" s="311" t="s">
        <v>7</v>
      </c>
      <c r="B886" s="312"/>
      <c r="C886" s="312"/>
      <c r="D886" s="312"/>
      <c r="E886" s="313"/>
      <c r="F886" s="219">
        <f t="shared" ref="F886" si="432">SUM(AT838:AT885)</f>
        <v>0</v>
      </c>
      <c r="G886" s="220"/>
      <c r="H886" s="220"/>
      <c r="I886" s="221"/>
      <c r="J886" s="76"/>
      <c r="K886" s="234" t="s">
        <v>12</v>
      </c>
      <c r="L886" s="235"/>
      <c r="M886" s="235"/>
      <c r="N886" s="235"/>
      <c r="O886" s="236"/>
      <c r="P886" s="237">
        <f t="shared" ref="P886" si="433">SUM(AT838:AT867)</f>
        <v>0</v>
      </c>
      <c r="Q886" s="220"/>
      <c r="R886" s="220"/>
      <c r="S886" s="220"/>
      <c r="T886" s="221"/>
      <c r="U886" s="238" t="s">
        <v>13</v>
      </c>
      <c r="V886" s="235"/>
      <c r="W886" s="235"/>
      <c r="X886" s="235"/>
      <c r="Y886" s="236"/>
      <c r="Z886" s="237">
        <f t="shared" ref="Z886" si="434">SUM(AT868:AT885)</f>
        <v>0</v>
      </c>
      <c r="AA886" s="220"/>
      <c r="AB886" s="220"/>
      <c r="AC886" s="220"/>
      <c r="AD886" s="221"/>
      <c r="AE886" s="238" t="s">
        <v>14</v>
      </c>
      <c r="AF886" s="235"/>
      <c r="AG886" s="235"/>
      <c r="AH886" s="235"/>
      <c r="AI886" s="236"/>
      <c r="AJ886" s="239">
        <f t="shared" ref="AJ886" si="435">SUM(AQ839:AQ845,AQ846:AQ867)</f>
        <v>0</v>
      </c>
      <c r="AK886" s="220"/>
      <c r="AL886" s="220"/>
      <c r="AM886" s="220"/>
      <c r="AN886" s="220"/>
      <c r="AO886" s="221"/>
      <c r="AP886" s="77"/>
      <c r="AQ886" s="78"/>
      <c r="AR886" s="78"/>
      <c r="AS886" s="78"/>
      <c r="AT886" s="79"/>
    </row>
    <row r="887" spans="1:47" ht="12.75" customHeight="1" x14ac:dyDescent="0.2">
      <c r="A887" s="240" t="s">
        <v>1</v>
      </c>
      <c r="B887" s="241"/>
      <c r="C887" s="241"/>
      <c r="D887" s="241"/>
      <c r="E887" s="242"/>
      <c r="F887" s="242" t="s">
        <v>4</v>
      </c>
      <c r="G887" s="243"/>
      <c r="H887" s="243"/>
      <c r="I887" s="243"/>
      <c r="J887" s="53"/>
      <c r="K887" s="243"/>
      <c r="L887" s="243"/>
      <c r="M887" s="243"/>
      <c r="N887" s="243"/>
      <c r="O887" s="243"/>
      <c r="P887" s="243"/>
      <c r="Q887" s="243"/>
      <c r="R887" s="243"/>
      <c r="S887" s="243"/>
      <c r="T887" s="243"/>
      <c r="U887" s="243"/>
      <c r="V887" s="243"/>
      <c r="W887" s="243"/>
      <c r="X887" s="243"/>
      <c r="Y887" s="243"/>
      <c r="Z887" s="243"/>
      <c r="AA887" s="243"/>
      <c r="AB887" s="243"/>
      <c r="AC887" s="243"/>
      <c r="AD887" s="243"/>
      <c r="AE887" s="243"/>
      <c r="AF887" s="243"/>
      <c r="AG887" s="243"/>
      <c r="AH887" s="243"/>
      <c r="AI887" s="243"/>
      <c r="AJ887" s="243"/>
      <c r="AK887" s="243"/>
      <c r="AL887" s="243"/>
      <c r="AM887" s="243"/>
      <c r="AN887" s="243"/>
      <c r="AO887" s="243"/>
      <c r="AP887" s="244"/>
      <c r="AQ887" s="54">
        <f>IFERROR(ROUND(ROUND(VLOOKUP($O$2,'料金、単位一覧'!$A$47:$L$64,9,0)*SUM(AQ888:AQ916),0),"0"),0)</f>
        <v>0</v>
      </c>
      <c r="AR887" s="55">
        <f>TRUNC(TRUNC(SUM(AQ887,AQ888:AQ916)*'料金、単位一覧'!$P$4)-TRUNC(SUM(AQ888:AQ916)*'料金、単位一覧'!$P$4))</f>
        <v>0</v>
      </c>
      <c r="AS887" s="55">
        <f t="shared" ref="AS887" si="436">TRUNC(AR887*A905,0)</f>
        <v>0</v>
      </c>
      <c r="AT887" s="56">
        <f t="shared" ref="AT887:AT888" si="437">AR887-AS887</f>
        <v>0</v>
      </c>
      <c r="AU887" s="57">
        <f t="shared" ref="AU887" si="438">AR887</f>
        <v>0</v>
      </c>
    </row>
    <row r="888" spans="1:47" ht="12.75" customHeight="1" x14ac:dyDescent="0.2">
      <c r="A888" s="245" t="s">
        <v>119</v>
      </c>
      <c r="B888" s="246"/>
      <c r="C888" s="246"/>
      <c r="D888" s="246"/>
      <c r="E888" s="251" t="s">
        <v>8</v>
      </c>
      <c r="F888" s="254" t="s">
        <v>141</v>
      </c>
      <c r="G888" s="254"/>
      <c r="H888" s="254"/>
      <c r="I888" s="254"/>
      <c r="J888" s="5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  <c r="AC888" s="88"/>
      <c r="AD888" s="88"/>
      <c r="AE888" s="88"/>
      <c r="AF888" s="88"/>
      <c r="AG888" s="88"/>
      <c r="AH888" s="88"/>
      <c r="AI888" s="88"/>
      <c r="AJ888" s="88"/>
      <c r="AK888" s="88"/>
      <c r="AL888" s="88"/>
      <c r="AM888" s="88"/>
      <c r="AN888" s="88"/>
      <c r="AO888" s="88"/>
      <c r="AP888" s="8">
        <f t="shared" ref="AP888:AP931" si="439">SUM(K888:AO888)</f>
        <v>0</v>
      </c>
      <c r="AQ888" s="59">
        <f>IFERROR(TRUNC(CHOOSE(A899,'料金、単位一覧'!$E$9,'料金、単位一覧'!$E$10,'料金、単位一覧'!$E$11,'料金、単位一覧'!$E$12,'料金、単位一覧'!$E$13)*AP888),0)</f>
        <v>0</v>
      </c>
      <c r="AR888" s="228">
        <f>TRUNC(SUM(AQ888:AQ916)*'料金、単位一覧'!$P$4)</f>
        <v>0</v>
      </c>
      <c r="AS888" s="228">
        <f t="shared" ref="AS888" si="440">TRUNC(AR888*A905,0)</f>
        <v>0</v>
      </c>
      <c r="AT888" s="231">
        <f t="shared" si="437"/>
        <v>0</v>
      </c>
      <c r="AU888" s="57"/>
    </row>
    <row r="889" spans="1:47" ht="12.75" customHeight="1" x14ac:dyDescent="0.2">
      <c r="A889" s="247"/>
      <c r="B889" s="248"/>
      <c r="C889" s="248"/>
      <c r="D889" s="248"/>
      <c r="E889" s="252"/>
      <c r="F889" s="222" t="s">
        <v>142</v>
      </c>
      <c r="G889" s="222"/>
      <c r="H889" s="222"/>
      <c r="I889" s="222"/>
      <c r="J889" s="27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8">
        <f t="shared" si="439"/>
        <v>0</v>
      </c>
      <c r="AQ889" s="11">
        <f>IFERROR(TRUNC(CHOOSE(A899,'料金、単位一覧'!$H$9,'料金、単位一覧'!$H$10,'料金、単位一覧'!$H$11,'料金、単位一覧'!$H$12,'料金、単位一覧'!$H$13)*AP889),0)</f>
        <v>0</v>
      </c>
      <c r="AR889" s="229"/>
      <c r="AS889" s="229"/>
      <c r="AT889" s="232"/>
    </row>
    <row r="890" spans="1:47" ht="12.75" customHeight="1" x14ac:dyDescent="0.2">
      <c r="A890" s="247"/>
      <c r="B890" s="248"/>
      <c r="C890" s="248"/>
      <c r="D890" s="248"/>
      <c r="E890" s="252"/>
      <c r="F890" s="222" t="s">
        <v>143</v>
      </c>
      <c r="G890" s="222"/>
      <c r="H890" s="222"/>
      <c r="I890" s="222"/>
      <c r="J890" s="2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8">
        <f t="shared" si="439"/>
        <v>0</v>
      </c>
      <c r="AQ890" s="11">
        <f>IFERROR(TRUNC(CHOOSE(A899,'料金、単位一覧'!$K$9,'料金、単位一覧'!$K$10,'料金、単位一覧'!$K$11,'料金、単位一覧'!$K$12,'料金、単位一覧'!$K$13)*AP890),0)</f>
        <v>0</v>
      </c>
      <c r="AR890" s="229"/>
      <c r="AS890" s="229"/>
      <c r="AT890" s="232"/>
    </row>
    <row r="891" spans="1:47" ht="12.75" customHeight="1" x14ac:dyDescent="0.2">
      <c r="A891" s="247"/>
      <c r="B891" s="248"/>
      <c r="C891" s="248"/>
      <c r="D891" s="248"/>
      <c r="E891" s="252"/>
      <c r="F891" s="222" t="s">
        <v>144</v>
      </c>
      <c r="G891" s="222"/>
      <c r="H891" s="222"/>
      <c r="I891" s="222"/>
      <c r="J891" s="27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8">
        <f t="shared" si="439"/>
        <v>0</v>
      </c>
      <c r="AQ891" s="11">
        <f>IFERROR(TRUNC(CHOOSE(A899,'料金、単位一覧'!$N$9,'料金、単位一覧'!$N$10,'料金、単位一覧'!$N$11,'料金、単位一覧'!$N$12,'料金、単位一覧'!$N$13)*AP891),0)</f>
        <v>0</v>
      </c>
      <c r="AR891" s="229"/>
      <c r="AS891" s="229"/>
      <c r="AT891" s="232"/>
    </row>
    <row r="892" spans="1:47" ht="12.75" customHeight="1" x14ac:dyDescent="0.2">
      <c r="A892" s="247"/>
      <c r="B892" s="248"/>
      <c r="C892" s="248"/>
      <c r="D892" s="248"/>
      <c r="E892" s="252"/>
      <c r="F892" s="222" t="s">
        <v>145</v>
      </c>
      <c r="G892" s="222"/>
      <c r="H892" s="222"/>
      <c r="I892" s="222"/>
      <c r="J892" s="2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8">
        <f t="shared" si="439"/>
        <v>0</v>
      </c>
      <c r="AQ892" s="11">
        <f>IFERROR(TRUNC(CHOOSE(A899,'料金、単位一覧'!$Q$9,'料金、単位一覧'!$Q$10,'料金、単位一覧'!$Q$11,'料金、単位一覧'!$Q$12,'料金、単位一覧'!$Q$13)*AP892),0)</f>
        <v>0</v>
      </c>
      <c r="AR892" s="229"/>
      <c r="AS892" s="229"/>
      <c r="AT892" s="232"/>
    </row>
    <row r="893" spans="1:47" ht="12.75" customHeight="1" x14ac:dyDescent="0.2">
      <c r="A893" s="247"/>
      <c r="B893" s="248"/>
      <c r="C893" s="248"/>
      <c r="D893" s="248"/>
      <c r="E893" s="252"/>
      <c r="F893" s="222" t="s">
        <v>146</v>
      </c>
      <c r="G893" s="222"/>
      <c r="H893" s="222"/>
      <c r="I893" s="222"/>
      <c r="J893" s="27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8">
        <f t="shared" si="439"/>
        <v>0</v>
      </c>
      <c r="AQ893" s="12">
        <f>IFERROR(TRUNC(CHOOSE(A899,'料金、単位一覧'!$T$9,'料金、単位一覧'!$T$10,'料金、単位一覧'!$T$11,'料金、単位一覧'!$T$12,'料金、単位一覧'!$T$13)*AP893),0)</f>
        <v>0</v>
      </c>
      <c r="AR893" s="229"/>
      <c r="AS893" s="229"/>
      <c r="AT893" s="232"/>
    </row>
    <row r="894" spans="1:47" ht="12.75" customHeight="1" x14ac:dyDescent="0.2">
      <c r="A894" s="247"/>
      <c r="B894" s="248"/>
      <c r="C894" s="248"/>
      <c r="D894" s="248"/>
      <c r="E894" s="252"/>
      <c r="F894" s="222" t="s">
        <v>147</v>
      </c>
      <c r="G894" s="222"/>
      <c r="H894" s="222"/>
      <c r="I894" s="222"/>
      <c r="J894" s="2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8">
        <f t="shared" si="439"/>
        <v>0</v>
      </c>
      <c r="AQ894" s="12">
        <f>IFERROR(TRUNC(CHOOSE(A899,'料金、単位一覧'!$W$9,'料金、単位一覧'!$W$10,'料金、単位一覧'!$W$11,'料金、単位一覧'!$W$12,'料金、単位一覧'!$W$13)*AP894),0)</f>
        <v>0</v>
      </c>
      <c r="AR894" s="229"/>
      <c r="AS894" s="229"/>
      <c r="AT894" s="232"/>
    </row>
    <row r="895" spans="1:47" ht="12.75" customHeight="1" x14ac:dyDescent="0.2">
      <c r="A895" s="247"/>
      <c r="B895" s="248"/>
      <c r="C895" s="248"/>
      <c r="D895" s="248"/>
      <c r="E895" s="252"/>
      <c r="F895" s="223" t="str">
        <f>'料金、単位一覧'!$A$16</f>
        <v>延長加算</v>
      </c>
      <c r="G895" s="224"/>
      <c r="H895" s="224"/>
      <c r="I895" s="61" t="str">
        <f>VLOOKUP(F895,'料金、単位一覧'!$A$16:$AD$33,26,0)</f>
        <v>1H</v>
      </c>
      <c r="J895" s="60">
        <f>VLOOKUP(F895,'料金、単位一覧'!$A$16:$N$33,9,0)</f>
        <v>50</v>
      </c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8">
        <f t="shared" si="439"/>
        <v>0</v>
      </c>
      <c r="AQ895" s="12">
        <f t="shared" ref="AQ895" si="441">(COUNTIF($K895:$AO895,"&gt;=5")*($J895*5))+(COUNTIF($K895:$AO895,"=4")*($J895*4))+(COUNTIF($K895:$AO895,"=3")*($J895*3))+(COUNTIF($K895:$AO895,"=2")*($J895*2))+(COUNTIF($K895:$AO895,"=1")*$J895)</f>
        <v>0</v>
      </c>
      <c r="AR895" s="229"/>
      <c r="AS895" s="229"/>
      <c r="AT895" s="232"/>
    </row>
    <row r="896" spans="1:47" ht="12.75" customHeight="1" x14ac:dyDescent="0.2">
      <c r="A896" s="247"/>
      <c r="B896" s="248"/>
      <c r="C896" s="248"/>
      <c r="D896" s="248"/>
      <c r="E896" s="252"/>
      <c r="F896" s="223" t="str">
        <f>'料金、単位一覧'!$A$17</f>
        <v>個別機能訓練加算(Ⅰ)</v>
      </c>
      <c r="G896" s="224"/>
      <c r="H896" s="224"/>
      <c r="I896" s="61">
        <f>VLOOKUP(F896,'料金、単位一覧'!$A$16:$AD$33,26,0)</f>
        <v>0</v>
      </c>
      <c r="J896" s="60">
        <f>VLOOKUP(F896,'料金、単位一覧'!$A$16:$N$33,9,0)</f>
        <v>27</v>
      </c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8">
        <f t="shared" si="439"/>
        <v>0</v>
      </c>
      <c r="AQ896" s="12">
        <f t="shared" ref="AQ896:AQ897" si="442">AP896*J896</f>
        <v>0</v>
      </c>
      <c r="AR896" s="229"/>
      <c r="AS896" s="229"/>
      <c r="AT896" s="232"/>
    </row>
    <row r="897" spans="1:46" ht="12.75" customHeight="1" x14ac:dyDescent="0.2">
      <c r="A897" s="249"/>
      <c r="B897" s="250"/>
      <c r="C897" s="250"/>
      <c r="D897" s="250"/>
      <c r="E897" s="253"/>
      <c r="F897" s="223" t="str">
        <f>'料金、単位一覧'!$A$18</f>
        <v>個別機能訓練加算(Ⅱ)</v>
      </c>
      <c r="G897" s="224"/>
      <c r="H897" s="224"/>
      <c r="I897" s="61">
        <f>VLOOKUP(F897,'料金、単位一覧'!$A$16:$AD$33,26,0)</f>
        <v>0</v>
      </c>
      <c r="J897" s="60">
        <f>VLOOKUP(F897,'料金、単位一覧'!$A$16:$N$33,9,0)</f>
        <v>20</v>
      </c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8">
        <f t="shared" si="439"/>
        <v>0</v>
      </c>
      <c r="AQ897" s="12">
        <f t="shared" si="442"/>
        <v>0</v>
      </c>
      <c r="AR897" s="229"/>
      <c r="AS897" s="229"/>
      <c r="AT897" s="232"/>
    </row>
    <row r="898" spans="1:46" ht="12.75" customHeight="1" x14ac:dyDescent="0.2">
      <c r="A898" s="256" t="s">
        <v>140</v>
      </c>
      <c r="B898" s="257"/>
      <c r="C898" s="257"/>
      <c r="D898" s="257"/>
      <c r="E898" s="257"/>
      <c r="F898" s="223" t="str">
        <f>'料金、単位一覧'!$A$19</f>
        <v>入浴加算（Ⅰ）</v>
      </c>
      <c r="G898" s="224"/>
      <c r="H898" s="224"/>
      <c r="I898" s="61" t="str">
        <f>VLOOKUP(F898,'料金、単位一覧'!$A$16:$AD$33,26,0)</f>
        <v>月1回</v>
      </c>
      <c r="J898" s="60">
        <f>VLOOKUP(F898,'料金、単位一覧'!$A$16:$N$33,9,0)</f>
        <v>40</v>
      </c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8">
        <f t="shared" si="439"/>
        <v>0</v>
      </c>
      <c r="AQ898" s="12">
        <f t="shared" ref="AQ898" si="443">IF(AP898&gt;1,1,AP898)*J898</f>
        <v>0</v>
      </c>
      <c r="AR898" s="229"/>
      <c r="AS898" s="229"/>
      <c r="AT898" s="232"/>
    </row>
    <row r="899" spans="1:46" ht="12.75" customHeight="1" x14ac:dyDescent="0.2">
      <c r="A899" s="258">
        <v>2</v>
      </c>
      <c r="B899" s="259"/>
      <c r="C899" s="259"/>
      <c r="D899" s="259"/>
      <c r="E899" s="259"/>
      <c r="F899" s="223" t="str">
        <f>'料金、単位一覧'!$A$20</f>
        <v>入浴加算（Ⅱ）</v>
      </c>
      <c r="G899" s="224"/>
      <c r="H899" s="224"/>
      <c r="I899" s="61">
        <f>VLOOKUP(F899,'料金、単位一覧'!$A$16:$AD$33,26,0)</f>
        <v>0</v>
      </c>
      <c r="J899" s="60">
        <f>VLOOKUP(F899,'料金、単位一覧'!$A$16:$N$33,9,0)</f>
        <v>55</v>
      </c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8">
        <f t="shared" si="439"/>
        <v>0</v>
      </c>
      <c r="AQ899" s="12">
        <f t="shared" ref="AQ899:AQ903" si="444">AP899*J899</f>
        <v>0</v>
      </c>
      <c r="AR899" s="229"/>
      <c r="AS899" s="229"/>
      <c r="AT899" s="232"/>
    </row>
    <row r="900" spans="1:46" ht="12.75" customHeight="1" x14ac:dyDescent="0.2">
      <c r="A900" s="258"/>
      <c r="B900" s="259"/>
      <c r="C900" s="259"/>
      <c r="D900" s="259"/>
      <c r="E900" s="259"/>
      <c r="F900" s="223" t="str">
        <f>'料金、単位一覧'!$A$21</f>
        <v>若年性認知利用者受入加算</v>
      </c>
      <c r="G900" s="224"/>
      <c r="H900" s="224"/>
      <c r="I900" s="61">
        <f>VLOOKUP(F900,'料金、単位一覧'!$A$16:$AD$33,26,0)</f>
        <v>0</v>
      </c>
      <c r="J900" s="60">
        <f>VLOOKUP(F900,'料金、単位一覧'!$A$16:$N$33,9,0)</f>
        <v>60</v>
      </c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8">
        <f t="shared" si="439"/>
        <v>0</v>
      </c>
      <c r="AQ900" s="12">
        <f t="shared" si="444"/>
        <v>0</v>
      </c>
      <c r="AR900" s="229"/>
      <c r="AS900" s="229"/>
      <c r="AT900" s="232"/>
    </row>
    <row r="901" spans="1:46" ht="12.75" customHeight="1" x14ac:dyDescent="0.2">
      <c r="A901" s="290" t="s">
        <v>9</v>
      </c>
      <c r="B901" s="291"/>
      <c r="C901" s="291"/>
      <c r="D901" s="291"/>
      <c r="E901" s="291"/>
      <c r="F901" s="223" t="str">
        <f>'料金、単位一覧'!$A$22</f>
        <v>生活機能向上連携加算(Ⅰ)</v>
      </c>
      <c r="G901" s="224"/>
      <c r="H901" s="224"/>
      <c r="I901" s="61">
        <f>VLOOKUP(F901,'料金、単位一覧'!$A$16:$AD$33,26,0)</f>
        <v>0</v>
      </c>
      <c r="J901" s="60">
        <f>VLOOKUP(F901,'料金、単位一覧'!$A$16:$N$33,9,0)</f>
        <v>100</v>
      </c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8">
        <f t="shared" si="439"/>
        <v>0</v>
      </c>
      <c r="AQ901" s="12">
        <f t="shared" si="444"/>
        <v>0</v>
      </c>
      <c r="AR901" s="229"/>
      <c r="AS901" s="229"/>
      <c r="AT901" s="232"/>
    </row>
    <row r="902" spans="1:46" ht="12.75" customHeight="1" x14ac:dyDescent="0.2">
      <c r="A902" s="288">
        <f t="shared" ref="A902" si="445">IF(A914="NG","↑介護度を選択",VLOOKUP("選択",A912:E913,2,0))</f>
        <v>10531</v>
      </c>
      <c r="B902" s="289"/>
      <c r="C902" s="289"/>
      <c r="D902" s="289"/>
      <c r="E902" s="289"/>
      <c r="F902" s="223" t="str">
        <f>'料金、単位一覧'!$A$23</f>
        <v>生活機能向上連携加算(Ⅱ)</v>
      </c>
      <c r="G902" s="224"/>
      <c r="H902" s="224"/>
      <c r="I902" s="61">
        <f>VLOOKUP(F902,'料金、単位一覧'!$A$16:$AD$33,26,0)</f>
        <v>0</v>
      </c>
      <c r="J902" s="60">
        <f>VLOOKUP(F902,'料金、単位一覧'!$A$16:$N$33,9,0)</f>
        <v>200</v>
      </c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8">
        <f t="shared" si="439"/>
        <v>0</v>
      </c>
      <c r="AQ902" s="12">
        <f t="shared" si="444"/>
        <v>0</v>
      </c>
      <c r="AR902" s="229"/>
      <c r="AS902" s="229"/>
      <c r="AT902" s="232"/>
    </row>
    <row r="903" spans="1:46" ht="12.75" customHeight="1" x14ac:dyDescent="0.2">
      <c r="A903" s="288"/>
      <c r="B903" s="289"/>
      <c r="C903" s="289"/>
      <c r="D903" s="289"/>
      <c r="E903" s="289"/>
      <c r="F903" s="223" t="str">
        <f>'料金、単位一覧'!$A$24</f>
        <v>ADL維持等加算(Ⅰ)</v>
      </c>
      <c r="G903" s="224"/>
      <c r="H903" s="224"/>
      <c r="I903" s="61">
        <f>VLOOKUP(F903,'料金、単位一覧'!$A$16:$AD$33,26,0)</f>
        <v>0</v>
      </c>
      <c r="J903" s="60">
        <f>VLOOKUP(F903,'料金、単位一覧'!$A$16:$N$33,9,0)</f>
        <v>30</v>
      </c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8">
        <f t="shared" si="439"/>
        <v>0</v>
      </c>
      <c r="AQ903" s="12">
        <f t="shared" si="444"/>
        <v>0</v>
      </c>
      <c r="AR903" s="229"/>
      <c r="AS903" s="229"/>
      <c r="AT903" s="232"/>
    </row>
    <row r="904" spans="1:46" ht="12.75" customHeight="1" x14ac:dyDescent="0.2">
      <c r="A904" s="256" t="s">
        <v>10</v>
      </c>
      <c r="B904" s="257"/>
      <c r="C904" s="257"/>
      <c r="D904" s="257"/>
      <c r="E904" s="257"/>
      <c r="F904" s="223" t="str">
        <f>'料金、単位一覧'!$A$25</f>
        <v>ADL維持等加算(Ⅱ)</v>
      </c>
      <c r="G904" s="224"/>
      <c r="H904" s="224"/>
      <c r="I904" s="61" t="str">
        <f>VLOOKUP(F904,'料金、単位一覧'!$A$16:$AD$33,26,0)</f>
        <v>月1回</v>
      </c>
      <c r="J904" s="60">
        <f>VLOOKUP(F904,'料金、単位一覧'!$A$16:$N$33,9,0)</f>
        <v>60</v>
      </c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8">
        <f t="shared" si="439"/>
        <v>0</v>
      </c>
      <c r="AQ904" s="12">
        <f t="shared" ref="AQ904:AQ908" si="446">IF(AP904&gt;1,1,AP904)*J904</f>
        <v>0</v>
      </c>
      <c r="AR904" s="229"/>
      <c r="AS904" s="229"/>
      <c r="AT904" s="232"/>
    </row>
    <row r="905" spans="1:46" ht="12.75" customHeight="1" x14ac:dyDescent="0.2">
      <c r="A905" s="292">
        <v>0.9</v>
      </c>
      <c r="B905" s="293"/>
      <c r="C905" s="293"/>
      <c r="D905" s="293"/>
      <c r="E905" s="294"/>
      <c r="F905" s="223" t="str">
        <f>'料金、単位一覧'!$A$26</f>
        <v>栄養アセスメント加算</v>
      </c>
      <c r="G905" s="224"/>
      <c r="H905" s="224"/>
      <c r="I905" s="61" t="str">
        <f>VLOOKUP(F905,'料金、単位一覧'!$A$16:$AD$33,26,0)</f>
        <v>月1回</v>
      </c>
      <c r="J905" s="60">
        <f>VLOOKUP(F905,'料金、単位一覧'!$A$16:$N$33,9,0)</f>
        <v>50</v>
      </c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8">
        <f t="shared" si="439"/>
        <v>0</v>
      </c>
      <c r="AQ905" s="12">
        <f t="shared" si="446"/>
        <v>0</v>
      </c>
      <c r="AR905" s="229"/>
      <c r="AS905" s="229"/>
      <c r="AT905" s="232"/>
    </row>
    <row r="906" spans="1:46" ht="12.75" customHeight="1" x14ac:dyDescent="0.2">
      <c r="A906" s="295"/>
      <c r="B906" s="296"/>
      <c r="C906" s="296"/>
      <c r="D906" s="296"/>
      <c r="E906" s="297"/>
      <c r="F906" s="223" t="str">
        <f>'料金、単位一覧'!$A$27</f>
        <v>栄養改善加算</v>
      </c>
      <c r="G906" s="224"/>
      <c r="H906" s="224"/>
      <c r="I906" s="61" t="str">
        <f>VLOOKUP(F906,'料金、単位一覧'!$A$16:$AD$33,26,0)</f>
        <v>月1回</v>
      </c>
      <c r="J906" s="60">
        <f>VLOOKUP(F906,'料金、単位一覧'!$A$16:$N$33,9,0)</f>
        <v>200</v>
      </c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8">
        <f t="shared" si="439"/>
        <v>0</v>
      </c>
      <c r="AQ906" s="12">
        <f t="shared" si="446"/>
        <v>0</v>
      </c>
      <c r="AR906" s="229"/>
      <c r="AS906" s="229"/>
      <c r="AT906" s="232"/>
    </row>
    <row r="907" spans="1:46" ht="12.75" customHeight="1" x14ac:dyDescent="0.2">
      <c r="A907" s="256" t="s">
        <v>11</v>
      </c>
      <c r="B907" s="257"/>
      <c r="C907" s="257"/>
      <c r="D907" s="257"/>
      <c r="E907" s="260"/>
      <c r="F907" s="223" t="str">
        <f>'料金、単位一覧'!$A$28</f>
        <v>口腔・栄養スクリーニング加算(Ⅰ)</v>
      </c>
      <c r="G907" s="224"/>
      <c r="H907" s="224"/>
      <c r="I907" s="61" t="str">
        <f>VLOOKUP(F907,'料金、単位一覧'!$A$16:$AD$33,26,0)</f>
        <v>月1回</v>
      </c>
      <c r="J907" s="60">
        <f>VLOOKUP(F907,'料金、単位一覧'!$A$16:$N$33,9,0)</f>
        <v>20</v>
      </c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8">
        <f t="shared" si="439"/>
        <v>0</v>
      </c>
      <c r="AQ907" s="12">
        <f t="shared" si="446"/>
        <v>0</v>
      </c>
      <c r="AR907" s="229"/>
      <c r="AS907" s="229"/>
      <c r="AT907" s="232"/>
    </row>
    <row r="908" spans="1:46" ht="12.75" customHeight="1" x14ac:dyDescent="0.2">
      <c r="A908" s="261"/>
      <c r="B908" s="262"/>
      <c r="C908" s="262"/>
      <c r="D908" s="262"/>
      <c r="E908" s="263"/>
      <c r="F908" s="223" t="str">
        <f>'料金、単位一覧'!$A$29</f>
        <v>口腔・栄養スクリーニング加算(Ⅱ)</v>
      </c>
      <c r="G908" s="224"/>
      <c r="H908" s="224"/>
      <c r="I908" s="61" t="str">
        <f>VLOOKUP(F908,'料金、単位一覧'!$A$16:$AD$33,26,0)</f>
        <v>月1回</v>
      </c>
      <c r="J908" s="60">
        <f>VLOOKUP(F908,'料金、単位一覧'!$A$16:$N$33,9,0)</f>
        <v>5</v>
      </c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8">
        <f t="shared" si="439"/>
        <v>0</v>
      </c>
      <c r="AQ908" s="12">
        <f t="shared" si="446"/>
        <v>0</v>
      </c>
      <c r="AR908" s="229"/>
      <c r="AS908" s="229"/>
      <c r="AT908" s="232"/>
    </row>
    <row r="909" spans="1:46" ht="12.75" customHeight="1" x14ac:dyDescent="0.2">
      <c r="A909" s="264"/>
      <c r="B909" s="265"/>
      <c r="C909" s="265"/>
      <c r="D909" s="265"/>
      <c r="E909" s="266"/>
      <c r="F909" s="223" t="str">
        <f>'料金、単位一覧'!$A$30</f>
        <v>口腔機能向上加算(Ⅰ)</v>
      </c>
      <c r="G909" s="224"/>
      <c r="H909" s="224"/>
      <c r="I909" s="61" t="str">
        <f>VLOOKUP(F909,'料金、単位一覧'!$A$16:$AD$33,26,0)</f>
        <v>月2回</v>
      </c>
      <c r="J909" s="60">
        <f>VLOOKUP(F909,'料金、単位一覧'!$A$16:$N$33,9,0)</f>
        <v>150</v>
      </c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8">
        <f t="shared" si="439"/>
        <v>0</v>
      </c>
      <c r="AQ909" s="12">
        <f t="shared" ref="AQ909" si="447">IF(AP909&gt;2,2,AP909)*J909</f>
        <v>0</v>
      </c>
      <c r="AR909" s="229"/>
      <c r="AS909" s="229"/>
      <c r="AT909" s="232"/>
    </row>
    <row r="910" spans="1:46" ht="12.75" customHeight="1" x14ac:dyDescent="0.2">
      <c r="A910" s="309"/>
      <c r="B910" s="262"/>
      <c r="C910" s="262"/>
      <c r="D910" s="262"/>
      <c r="E910" s="263"/>
      <c r="F910" s="223" t="str">
        <f>'料金、単位一覧'!$A$31</f>
        <v>口腔機能向上加算(Ⅱ)</v>
      </c>
      <c r="G910" s="224"/>
      <c r="H910" s="224"/>
      <c r="I910" s="61" t="str">
        <f>VLOOKUP(F910,'料金、単位一覧'!$A$16:$AD$33,26,0)</f>
        <v>月1回</v>
      </c>
      <c r="J910" s="60">
        <f>VLOOKUP(F910,'料金、単位一覧'!$A$16:$N$33,9,0)</f>
        <v>160</v>
      </c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8">
        <f t="shared" si="439"/>
        <v>0</v>
      </c>
      <c r="AQ910" s="12">
        <f t="shared" ref="AQ910:AQ911" si="448">IF(AP910&gt;1,1,AP910)*J910</f>
        <v>0</v>
      </c>
      <c r="AR910" s="229"/>
      <c r="AS910" s="229"/>
      <c r="AT910" s="232"/>
    </row>
    <row r="911" spans="1:46" ht="12.75" customHeight="1" x14ac:dyDescent="0.2">
      <c r="A911" s="310"/>
      <c r="B911" s="265"/>
      <c r="C911" s="265"/>
      <c r="D911" s="265"/>
      <c r="E911" s="266"/>
      <c r="F911" s="223" t="str">
        <f>'料金、単位一覧'!$A$32</f>
        <v>科学的介護推進体制加算</v>
      </c>
      <c r="G911" s="224"/>
      <c r="H911" s="224"/>
      <c r="I911" s="61" t="str">
        <f>VLOOKUP(F911,'料金、単位一覧'!$A$16:$AD$33,26,0)</f>
        <v>月1回</v>
      </c>
      <c r="J911" s="60">
        <f>VLOOKUP(F911,'料金、単位一覧'!$A$16:$N$33,9,0)</f>
        <v>40</v>
      </c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8">
        <f t="shared" si="439"/>
        <v>0</v>
      </c>
      <c r="AQ911" s="12">
        <f t="shared" si="448"/>
        <v>0</v>
      </c>
      <c r="AR911" s="229"/>
      <c r="AS911" s="229"/>
      <c r="AT911" s="232"/>
    </row>
    <row r="912" spans="1:46" ht="12.75" customHeight="1" x14ac:dyDescent="0.2">
      <c r="A912" s="62" t="str">
        <f t="shared" ref="A912:A913" si="449">IF(B912&gt;0,"選択","－")</f>
        <v>－</v>
      </c>
      <c r="B912" s="167">
        <f>IFERROR(CHOOSE(A896,'料金、単位一覧'!$I$85,'料金、単位一覧'!$I$86),0)</f>
        <v>0</v>
      </c>
      <c r="C912" s="167"/>
      <c r="D912" s="167"/>
      <c r="E912" s="167"/>
      <c r="F912" s="267" t="str">
        <f>'料金、単位一覧'!$A$33</f>
        <v>認知症通所介護感染症災害3％加算</v>
      </c>
      <c r="G912" s="268"/>
      <c r="H912" s="268"/>
      <c r="I912" s="269"/>
      <c r="J912" s="60">
        <f>VLOOKUP(F912,'料金、単位一覧'!$A$16:$N$33,9,0)</f>
        <v>0.03</v>
      </c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8">
        <f t="shared" si="439"/>
        <v>0</v>
      </c>
      <c r="AQ912" s="12">
        <f t="shared" ref="AQ912" si="450">IF(AP912&gt;2,2,AP912)*J912</f>
        <v>0</v>
      </c>
      <c r="AR912" s="229"/>
      <c r="AS912" s="229"/>
      <c r="AT912" s="232"/>
    </row>
    <row r="913" spans="1:46" ht="12.75" customHeight="1" x14ac:dyDescent="0.2">
      <c r="A913" s="62" t="str">
        <f t="shared" si="449"/>
        <v>選択</v>
      </c>
      <c r="B913" s="167">
        <f>IFERROR(CHOOSE(A899,'料金、単位一覧'!$I$85,'料金、単位一覧'!$I$86),0)</f>
        <v>10531</v>
      </c>
      <c r="C913" s="167"/>
      <c r="D913" s="167"/>
      <c r="E913" s="167"/>
      <c r="F913" s="225" t="str">
        <f>'料金、単位一覧'!$A$36</f>
        <v>サービス提供体制強化加算(Ⅰ)</v>
      </c>
      <c r="G913" s="226"/>
      <c r="H913" s="226"/>
      <c r="I913" s="227"/>
      <c r="J913" s="60">
        <f>VLOOKUP(F913,'料金、単位一覧'!$A$36:$N$38,9,0)</f>
        <v>22</v>
      </c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8">
        <f t="shared" si="439"/>
        <v>0</v>
      </c>
      <c r="AQ913" s="12">
        <f t="shared" ref="AQ913:AQ916" si="451">AP913*J913</f>
        <v>0</v>
      </c>
      <c r="AR913" s="229"/>
      <c r="AS913" s="229"/>
      <c r="AT913" s="232"/>
    </row>
    <row r="914" spans="1:46" ht="12.75" customHeight="1" x14ac:dyDescent="0.2">
      <c r="A914" s="255" t="str">
        <f t="shared" ref="A914" si="452">IF(A912=A913,"NG","OK")</f>
        <v>OK</v>
      </c>
      <c r="B914" s="167"/>
      <c r="C914" s="167"/>
      <c r="D914" s="167"/>
      <c r="E914" s="167"/>
      <c r="F914" s="225" t="str">
        <f>'料金、単位一覧'!$A$37</f>
        <v>サービス提供体制強化加算(Ⅱ)</v>
      </c>
      <c r="G914" s="226"/>
      <c r="H914" s="226"/>
      <c r="I914" s="227"/>
      <c r="J914" s="60">
        <f>VLOOKUP(F914,'料金、単位一覧'!$A$36:$N$38,9,0)</f>
        <v>18</v>
      </c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8">
        <f t="shared" si="439"/>
        <v>0</v>
      </c>
      <c r="AQ914" s="12">
        <f t="shared" si="451"/>
        <v>0</v>
      </c>
      <c r="AR914" s="229"/>
      <c r="AS914" s="229"/>
      <c r="AT914" s="232"/>
    </row>
    <row r="915" spans="1:46" ht="12.75" customHeight="1" x14ac:dyDescent="0.2">
      <c r="A915" s="80"/>
      <c r="B915" s="80"/>
      <c r="C915" s="80"/>
      <c r="D915" s="80"/>
      <c r="E915" s="80"/>
      <c r="F915" s="225" t="str">
        <f>'料金、単位一覧'!$A$38</f>
        <v>サービス提供体制強化加算(Ⅲ)</v>
      </c>
      <c r="G915" s="226"/>
      <c r="H915" s="226"/>
      <c r="I915" s="227"/>
      <c r="J915" s="60">
        <f>VLOOKUP(F915,'料金、単位一覧'!$A$36:$N$38,9,0)</f>
        <v>6</v>
      </c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8">
        <f t="shared" si="439"/>
        <v>0</v>
      </c>
      <c r="AQ915" s="12">
        <f t="shared" si="451"/>
        <v>0</v>
      </c>
      <c r="AR915" s="229"/>
      <c r="AS915" s="229"/>
      <c r="AT915" s="232"/>
    </row>
    <row r="916" spans="1:46" ht="12.75" customHeight="1" x14ac:dyDescent="0.2">
      <c r="A916" s="80"/>
      <c r="B916" s="80"/>
      <c r="C916" s="80"/>
      <c r="D916" s="80"/>
      <c r="E916" s="80"/>
      <c r="F916" s="225" t="s">
        <v>113</v>
      </c>
      <c r="G916" s="226"/>
      <c r="H916" s="226"/>
      <c r="I916" s="227"/>
      <c r="J916" s="63">
        <f>'料金、単位一覧'!$I$41</f>
        <v>-47</v>
      </c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8">
        <f t="shared" si="439"/>
        <v>0</v>
      </c>
      <c r="AQ916" s="12">
        <f t="shared" si="451"/>
        <v>0</v>
      </c>
      <c r="AR916" s="230"/>
      <c r="AS916" s="230"/>
      <c r="AT916" s="233"/>
    </row>
    <row r="917" spans="1:46" ht="12.75" customHeight="1" x14ac:dyDescent="0.2">
      <c r="A917" s="84"/>
      <c r="B917" s="298" t="s">
        <v>114</v>
      </c>
      <c r="C917" s="298"/>
      <c r="D917" s="298"/>
      <c r="E917" s="298"/>
      <c r="F917" s="211" t="str">
        <f>'料金、単位一覧'!$A$67</f>
        <v>昼食代</v>
      </c>
      <c r="G917" s="212"/>
      <c r="H917" s="212"/>
      <c r="I917" s="212"/>
      <c r="J917" s="64">
        <f>VLOOKUP(F917,'料金、単位一覧'!$A$67:$N$81,9,0)</f>
        <v>550</v>
      </c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  <c r="AC917" s="88"/>
      <c r="AD917" s="88"/>
      <c r="AE917" s="88"/>
      <c r="AF917" s="88"/>
      <c r="AG917" s="88"/>
      <c r="AH917" s="88"/>
      <c r="AI917" s="88"/>
      <c r="AJ917" s="88"/>
      <c r="AK917" s="88"/>
      <c r="AL917" s="88"/>
      <c r="AM917" s="88"/>
      <c r="AN917" s="88"/>
      <c r="AO917" s="88"/>
      <c r="AP917" s="8">
        <f t="shared" si="439"/>
        <v>0</v>
      </c>
      <c r="AQ917" s="65" t="s">
        <v>116</v>
      </c>
      <c r="AR917" s="66">
        <f t="shared" ref="AR917" si="453">AP917*J917</f>
        <v>0</v>
      </c>
      <c r="AS917" s="67"/>
      <c r="AT917" s="68">
        <f t="shared" ref="AT917:AT934" si="454">AR917</f>
        <v>0</v>
      </c>
    </row>
    <row r="918" spans="1:46" ht="12.75" customHeight="1" x14ac:dyDescent="0.2">
      <c r="A918" s="84"/>
      <c r="B918" s="298"/>
      <c r="C918" s="298"/>
      <c r="D918" s="298"/>
      <c r="E918" s="298"/>
      <c r="F918" s="211" t="str">
        <f>'料金、単位一覧'!$A$68</f>
        <v>おやつ代</v>
      </c>
      <c r="G918" s="212"/>
      <c r="H918" s="212"/>
      <c r="I918" s="212"/>
      <c r="J918" s="64">
        <f>VLOOKUP(F918,'料金、単位一覧'!$A$67:$N$81,9,0)</f>
        <v>100</v>
      </c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10">
        <f t="shared" si="439"/>
        <v>0</v>
      </c>
      <c r="AQ918" s="65" t="s">
        <v>116</v>
      </c>
      <c r="AR918" s="66">
        <f t="shared" ref="AR918" si="455">IFERROR(AP918*J918,"")</f>
        <v>0</v>
      </c>
      <c r="AS918" s="13"/>
      <c r="AT918" s="69">
        <f t="shared" si="454"/>
        <v>0</v>
      </c>
    </row>
    <row r="919" spans="1:46" ht="12.75" customHeight="1" x14ac:dyDescent="0.2">
      <c r="A919" s="84"/>
      <c r="B919" s="298"/>
      <c r="C919" s="298"/>
      <c r="D919" s="298"/>
      <c r="E919" s="298"/>
      <c r="F919" s="211" t="str">
        <f>'料金、単位一覧'!$A$69</f>
        <v>パット代</v>
      </c>
      <c r="G919" s="212"/>
      <c r="H919" s="212"/>
      <c r="I919" s="212"/>
      <c r="J919" s="64">
        <f>VLOOKUP(F919,'料金、単位一覧'!$A$67:$N$81,9,0)</f>
        <v>50</v>
      </c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10">
        <f t="shared" si="439"/>
        <v>0</v>
      </c>
      <c r="AQ919" s="65" t="s">
        <v>116</v>
      </c>
      <c r="AR919" s="66">
        <f t="shared" ref="AR919:AR931" si="456">AP919*J919</f>
        <v>0</v>
      </c>
      <c r="AS919" s="13"/>
      <c r="AT919" s="69">
        <f t="shared" si="454"/>
        <v>0</v>
      </c>
    </row>
    <row r="920" spans="1:46" ht="12.75" customHeight="1" x14ac:dyDescent="0.2">
      <c r="A920" s="84"/>
      <c r="B920" s="298"/>
      <c r="C920" s="298"/>
      <c r="D920" s="298"/>
      <c r="E920" s="298"/>
      <c r="F920" s="211" t="str">
        <f>'料金、単位一覧'!$A$70</f>
        <v>リハビリパンツ代</v>
      </c>
      <c r="G920" s="212"/>
      <c r="H920" s="212"/>
      <c r="I920" s="212"/>
      <c r="J920" s="64">
        <f>VLOOKUP(F920,'料金、単位一覧'!$A$67:$N$81,9,0)</f>
        <v>100</v>
      </c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10">
        <f t="shared" si="439"/>
        <v>0</v>
      </c>
      <c r="AQ920" s="65" t="s">
        <v>116</v>
      </c>
      <c r="AR920" s="66">
        <f t="shared" si="456"/>
        <v>0</v>
      </c>
      <c r="AS920" s="13"/>
      <c r="AT920" s="69">
        <f t="shared" si="454"/>
        <v>0</v>
      </c>
    </row>
    <row r="921" spans="1:46" ht="12.75" customHeight="1" x14ac:dyDescent="0.2">
      <c r="A921" s="84"/>
      <c r="B921" s="298"/>
      <c r="C921" s="298"/>
      <c r="D921" s="298"/>
      <c r="E921" s="298"/>
      <c r="F921" s="211" t="str">
        <f>'料金、単位一覧'!$A$71</f>
        <v>おむつ代</v>
      </c>
      <c r="G921" s="212"/>
      <c r="H921" s="212"/>
      <c r="I921" s="212"/>
      <c r="J921" s="64">
        <f>VLOOKUP(F921,'料金、単位一覧'!$A$67:$N$81,9,0)</f>
        <v>150</v>
      </c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10">
        <f t="shared" si="439"/>
        <v>0</v>
      </c>
      <c r="AQ921" s="65" t="s">
        <v>116</v>
      </c>
      <c r="AR921" s="66">
        <f t="shared" si="456"/>
        <v>0</v>
      </c>
      <c r="AS921" s="13"/>
      <c r="AT921" s="69">
        <f t="shared" si="454"/>
        <v>0</v>
      </c>
    </row>
    <row r="922" spans="1:46" ht="12.75" customHeight="1" x14ac:dyDescent="0.2">
      <c r="A922" s="84"/>
      <c r="B922" s="298"/>
      <c r="C922" s="298"/>
      <c r="D922" s="298"/>
      <c r="E922" s="298"/>
      <c r="F922" s="211" t="str">
        <f>'料金、単位一覧'!$A$72</f>
        <v>お泊りサービス</v>
      </c>
      <c r="G922" s="212"/>
      <c r="H922" s="212"/>
      <c r="I922" s="212"/>
      <c r="J922" s="64">
        <f>VLOOKUP(F922,'料金、単位一覧'!$A$67:$N$81,9,0)</f>
        <v>2000</v>
      </c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10">
        <f t="shared" si="439"/>
        <v>0</v>
      </c>
      <c r="AQ922" s="65" t="s">
        <v>116</v>
      </c>
      <c r="AR922" s="66">
        <f t="shared" si="456"/>
        <v>0</v>
      </c>
      <c r="AS922" s="13"/>
      <c r="AT922" s="69">
        <f t="shared" si="454"/>
        <v>0</v>
      </c>
    </row>
    <row r="923" spans="1:46" ht="12.75" customHeight="1" x14ac:dyDescent="0.2">
      <c r="A923" s="84"/>
      <c r="B923" s="298"/>
      <c r="C923" s="298"/>
      <c r="D923" s="298"/>
      <c r="E923" s="298"/>
      <c r="F923" s="211" t="str">
        <f>'料金、単位一覧'!$A$73</f>
        <v>シーツ交換代</v>
      </c>
      <c r="G923" s="212"/>
      <c r="H923" s="212"/>
      <c r="I923" s="212"/>
      <c r="J923" s="64">
        <f>VLOOKUP(F923,'料金、単位一覧'!$A$67:$N$81,9,0)</f>
        <v>220</v>
      </c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10">
        <f t="shared" si="439"/>
        <v>0</v>
      </c>
      <c r="AQ923" s="65" t="s">
        <v>116</v>
      </c>
      <c r="AR923" s="66">
        <f t="shared" si="456"/>
        <v>0</v>
      </c>
      <c r="AS923" s="13"/>
      <c r="AT923" s="69">
        <f t="shared" si="454"/>
        <v>0</v>
      </c>
    </row>
    <row r="924" spans="1:46" ht="12.75" customHeight="1" x14ac:dyDescent="0.2">
      <c r="A924" s="84"/>
      <c r="B924" s="298"/>
      <c r="C924" s="298"/>
      <c r="D924" s="298"/>
      <c r="E924" s="298"/>
      <c r="F924" s="211" t="str">
        <f>'料金、単位一覧'!$A$74</f>
        <v>夕食代</v>
      </c>
      <c r="G924" s="212"/>
      <c r="H924" s="212"/>
      <c r="I924" s="212"/>
      <c r="J924" s="64">
        <f>VLOOKUP(F924,'料金、単位一覧'!$A$67:$N$81,9,0)</f>
        <v>650</v>
      </c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10">
        <f t="shared" si="439"/>
        <v>0</v>
      </c>
      <c r="AQ924" s="65" t="s">
        <v>116</v>
      </c>
      <c r="AR924" s="66">
        <f t="shared" si="456"/>
        <v>0</v>
      </c>
      <c r="AS924" s="13"/>
      <c r="AT924" s="69">
        <f t="shared" si="454"/>
        <v>0</v>
      </c>
    </row>
    <row r="925" spans="1:46" ht="12.75" customHeight="1" x14ac:dyDescent="0.2">
      <c r="A925" s="84"/>
      <c r="B925" s="298"/>
      <c r="C925" s="298"/>
      <c r="D925" s="298"/>
      <c r="E925" s="298"/>
      <c r="F925" s="211" t="str">
        <f>'料金、単位一覧'!$A$75</f>
        <v>朝食代</v>
      </c>
      <c r="G925" s="212"/>
      <c r="H925" s="212"/>
      <c r="I925" s="212"/>
      <c r="J925" s="64">
        <f>VLOOKUP(F925,'料金、単位一覧'!$A$67:$N$81,9,0)</f>
        <v>330</v>
      </c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10">
        <f t="shared" si="439"/>
        <v>0</v>
      </c>
      <c r="AQ925" s="65" t="s">
        <v>116</v>
      </c>
      <c r="AR925" s="66">
        <f t="shared" si="456"/>
        <v>0</v>
      </c>
      <c r="AS925" s="13"/>
      <c r="AT925" s="69">
        <f t="shared" si="454"/>
        <v>0</v>
      </c>
    </row>
    <row r="926" spans="1:46" ht="12.75" customHeight="1" x14ac:dyDescent="0.2">
      <c r="A926" s="84"/>
      <c r="B926" s="298"/>
      <c r="C926" s="298"/>
      <c r="D926" s="298"/>
      <c r="E926" s="298"/>
      <c r="F926" s="211" t="str">
        <f>'料金、単位一覧'!$A$76</f>
        <v>時間外利用料</v>
      </c>
      <c r="G926" s="212"/>
      <c r="H926" s="212"/>
      <c r="I926" s="212"/>
      <c r="J926" s="64">
        <f>VLOOKUP(F926,'料金、単位一覧'!$A$67:$N$81,9,0)</f>
        <v>300</v>
      </c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10">
        <f t="shared" si="439"/>
        <v>0</v>
      </c>
      <c r="AQ926" s="65" t="s">
        <v>116</v>
      </c>
      <c r="AR926" s="66">
        <f t="shared" si="456"/>
        <v>0</v>
      </c>
      <c r="AS926" s="13"/>
      <c r="AT926" s="69">
        <f t="shared" si="454"/>
        <v>0</v>
      </c>
    </row>
    <row r="927" spans="1:46" ht="12.75" customHeight="1" x14ac:dyDescent="0.2">
      <c r="A927" s="84"/>
      <c r="B927" s="298"/>
      <c r="C927" s="298"/>
      <c r="D927" s="298"/>
      <c r="E927" s="298"/>
      <c r="F927" s="211" t="str">
        <f>'料金、単位一覧'!$A$77</f>
        <v>洗濯代</v>
      </c>
      <c r="G927" s="212"/>
      <c r="H927" s="212"/>
      <c r="I927" s="212"/>
      <c r="J927" s="64">
        <f>VLOOKUP(F927,'料金、単位一覧'!$A$67:$N$81,9,0)</f>
        <v>150</v>
      </c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10">
        <f t="shared" si="439"/>
        <v>0</v>
      </c>
      <c r="AQ927" s="65" t="s">
        <v>116</v>
      </c>
      <c r="AR927" s="66">
        <f t="shared" si="456"/>
        <v>0</v>
      </c>
      <c r="AS927" s="13"/>
      <c r="AT927" s="69">
        <f t="shared" si="454"/>
        <v>0</v>
      </c>
    </row>
    <row r="928" spans="1:46" ht="12.75" customHeight="1" x14ac:dyDescent="0.2">
      <c r="A928" s="84"/>
      <c r="B928" s="298"/>
      <c r="C928" s="298"/>
      <c r="D928" s="298"/>
      <c r="E928" s="298"/>
      <c r="F928" s="211" t="str">
        <f>'料金、単位一覧'!$A$78</f>
        <v>通院サポート（最初の３時間）</v>
      </c>
      <c r="G928" s="212"/>
      <c r="H928" s="212"/>
      <c r="I928" s="212"/>
      <c r="J928" s="64">
        <f>VLOOKUP(F928,'料金、単位一覧'!$A$67:$N$81,9,0)</f>
        <v>3300</v>
      </c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10">
        <f t="shared" si="439"/>
        <v>0</v>
      </c>
      <c r="AQ928" s="65" t="s">
        <v>116</v>
      </c>
      <c r="AR928" s="66">
        <f t="shared" si="456"/>
        <v>0</v>
      </c>
      <c r="AS928" s="13"/>
      <c r="AT928" s="69">
        <f t="shared" si="454"/>
        <v>0</v>
      </c>
    </row>
    <row r="929" spans="1:47" ht="12.75" customHeight="1" x14ac:dyDescent="0.2">
      <c r="A929" s="84"/>
      <c r="B929" s="298"/>
      <c r="C929" s="298"/>
      <c r="D929" s="298"/>
      <c r="E929" s="298"/>
      <c r="F929" s="211" t="str">
        <f>'料金、単位一覧'!$A$79</f>
        <v>通院サポート延長（１時間毎）</v>
      </c>
      <c r="G929" s="212"/>
      <c r="H929" s="212"/>
      <c r="I929" s="212"/>
      <c r="J929" s="64">
        <f>VLOOKUP(F929,'料金、単位一覧'!$A$67:$N$81,9,0)</f>
        <v>1100</v>
      </c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10">
        <f t="shared" si="439"/>
        <v>0</v>
      </c>
      <c r="AQ929" s="65" t="s">
        <v>116</v>
      </c>
      <c r="AR929" s="66">
        <f t="shared" si="456"/>
        <v>0</v>
      </c>
      <c r="AS929" s="13"/>
      <c r="AT929" s="69">
        <f t="shared" si="454"/>
        <v>0</v>
      </c>
    </row>
    <row r="930" spans="1:47" ht="12.75" customHeight="1" x14ac:dyDescent="0.2">
      <c r="A930" s="84"/>
      <c r="B930" s="298"/>
      <c r="C930" s="298"/>
      <c r="D930" s="298"/>
      <c r="E930" s="298"/>
      <c r="F930" s="211" t="str">
        <f>'料金、単位一覧'!$A$80</f>
        <v>保険外事業利用（要介護）</v>
      </c>
      <c r="G930" s="212"/>
      <c r="H930" s="212"/>
      <c r="I930" s="212"/>
      <c r="J930" s="64">
        <f>VLOOKUP(F930,'料金、単位一覧'!$A$67:$N$81,9,0)</f>
        <v>3000</v>
      </c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10">
        <f t="shared" si="439"/>
        <v>0</v>
      </c>
      <c r="AQ930" s="65" t="s">
        <v>116</v>
      </c>
      <c r="AR930" s="66">
        <f t="shared" si="456"/>
        <v>0</v>
      </c>
      <c r="AS930" s="13"/>
      <c r="AT930" s="69">
        <f t="shared" si="454"/>
        <v>0</v>
      </c>
    </row>
    <row r="931" spans="1:47" ht="12.75" customHeight="1" x14ac:dyDescent="0.2">
      <c r="A931" s="84"/>
      <c r="B931" s="298"/>
      <c r="C931" s="298"/>
      <c r="D931" s="298"/>
      <c r="E931" s="298"/>
      <c r="F931" s="211" t="str">
        <f>'料金、単位一覧'!$A$81</f>
        <v>通所介護実費請求（要支援）</v>
      </c>
      <c r="G931" s="212"/>
      <c r="H931" s="212"/>
      <c r="I931" s="212"/>
      <c r="J931" s="70">
        <f>VLOOKUP(F931,'料金、単位一覧'!$A$67:$N$81,9,0)</f>
        <v>5000</v>
      </c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10">
        <f t="shared" si="439"/>
        <v>0</v>
      </c>
      <c r="AQ931" s="65" t="s">
        <v>116</v>
      </c>
      <c r="AR931" s="66">
        <f t="shared" si="456"/>
        <v>0</v>
      </c>
      <c r="AS931" s="13"/>
      <c r="AT931" s="69">
        <f t="shared" si="454"/>
        <v>0</v>
      </c>
    </row>
    <row r="932" spans="1:47" ht="12.75" customHeight="1" x14ac:dyDescent="0.2">
      <c r="A932" s="84"/>
      <c r="B932" s="298" t="s">
        <v>117</v>
      </c>
      <c r="C932" s="298"/>
      <c r="D932" s="298"/>
      <c r="E932" s="298"/>
      <c r="F932" s="213"/>
      <c r="G932" s="214"/>
      <c r="H932" s="214"/>
      <c r="I932" s="215"/>
      <c r="J932" s="71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65" t="s">
        <v>116</v>
      </c>
      <c r="AQ932" s="65" t="s">
        <v>116</v>
      </c>
      <c r="AR932" s="66"/>
      <c r="AS932" s="13"/>
      <c r="AT932" s="69">
        <f t="shared" si="454"/>
        <v>0</v>
      </c>
    </row>
    <row r="933" spans="1:47" ht="12.75" customHeight="1" x14ac:dyDescent="0.2">
      <c r="A933" s="84"/>
      <c r="B933" s="298"/>
      <c r="C933" s="298"/>
      <c r="D933" s="298"/>
      <c r="E933" s="298"/>
      <c r="F933" s="213"/>
      <c r="G933" s="214"/>
      <c r="H933" s="214"/>
      <c r="I933" s="215"/>
      <c r="J933" s="71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65" t="s">
        <v>116</v>
      </c>
      <c r="AQ933" s="65" t="s">
        <v>116</v>
      </c>
      <c r="AR933" s="66"/>
      <c r="AS933" s="13"/>
      <c r="AT933" s="69">
        <f t="shared" si="454"/>
        <v>0</v>
      </c>
    </row>
    <row r="934" spans="1:47" ht="12.75" customHeight="1" thickBot="1" x14ac:dyDescent="0.25">
      <c r="A934" s="84"/>
      <c r="B934" s="299"/>
      <c r="C934" s="299"/>
      <c r="D934" s="299"/>
      <c r="E934" s="299"/>
      <c r="F934" s="216"/>
      <c r="G934" s="217"/>
      <c r="H934" s="217"/>
      <c r="I934" s="218"/>
      <c r="J934" s="72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73" t="s">
        <v>116</v>
      </c>
      <c r="AQ934" s="73" t="s">
        <v>116</v>
      </c>
      <c r="AR934" s="74"/>
      <c r="AS934" s="74"/>
      <c r="AT934" s="75">
        <f t="shared" si="454"/>
        <v>0</v>
      </c>
    </row>
    <row r="935" spans="1:47" ht="12.75" customHeight="1" thickBot="1" x14ac:dyDescent="0.25">
      <c r="A935" s="311" t="s">
        <v>7</v>
      </c>
      <c r="B935" s="312"/>
      <c r="C935" s="312"/>
      <c r="D935" s="312"/>
      <c r="E935" s="313"/>
      <c r="F935" s="219">
        <f t="shared" ref="F935" si="457">SUM(AT887:AT934)</f>
        <v>0</v>
      </c>
      <c r="G935" s="220"/>
      <c r="H935" s="220"/>
      <c r="I935" s="221"/>
      <c r="J935" s="76"/>
      <c r="K935" s="234" t="s">
        <v>12</v>
      </c>
      <c r="L935" s="235"/>
      <c r="M935" s="235"/>
      <c r="N935" s="235"/>
      <c r="O935" s="236"/>
      <c r="P935" s="237">
        <f t="shared" ref="P935" si="458">SUM(AT887:AT916)</f>
        <v>0</v>
      </c>
      <c r="Q935" s="220"/>
      <c r="R935" s="220"/>
      <c r="S935" s="220"/>
      <c r="T935" s="221"/>
      <c r="U935" s="238" t="s">
        <v>13</v>
      </c>
      <c r="V935" s="235"/>
      <c r="W935" s="235"/>
      <c r="X935" s="235"/>
      <c r="Y935" s="236"/>
      <c r="Z935" s="237">
        <f t="shared" ref="Z935" si="459">SUM(AT917:AT934)</f>
        <v>0</v>
      </c>
      <c r="AA935" s="220"/>
      <c r="AB935" s="220"/>
      <c r="AC935" s="220"/>
      <c r="AD935" s="221"/>
      <c r="AE935" s="238" t="s">
        <v>14</v>
      </c>
      <c r="AF935" s="235"/>
      <c r="AG935" s="235"/>
      <c r="AH935" s="235"/>
      <c r="AI935" s="236"/>
      <c r="AJ935" s="239">
        <f t="shared" ref="AJ935" si="460">SUM(AQ888:AQ894,AQ895:AQ916)</f>
        <v>0</v>
      </c>
      <c r="AK935" s="220"/>
      <c r="AL935" s="220"/>
      <c r="AM935" s="220"/>
      <c r="AN935" s="220"/>
      <c r="AO935" s="221"/>
      <c r="AP935" s="77"/>
      <c r="AQ935" s="78"/>
      <c r="AR935" s="78"/>
      <c r="AS935" s="78"/>
      <c r="AT935" s="79"/>
    </row>
    <row r="936" spans="1:47" ht="12.75" customHeight="1" x14ac:dyDescent="0.2">
      <c r="A936" s="240" t="s">
        <v>1</v>
      </c>
      <c r="B936" s="241"/>
      <c r="C936" s="241"/>
      <c r="D936" s="241"/>
      <c r="E936" s="242"/>
      <c r="F936" s="242" t="s">
        <v>4</v>
      </c>
      <c r="G936" s="243"/>
      <c r="H936" s="243"/>
      <c r="I936" s="243"/>
      <c r="J936" s="53"/>
      <c r="K936" s="243"/>
      <c r="L936" s="243"/>
      <c r="M936" s="243"/>
      <c r="N936" s="243"/>
      <c r="O936" s="243"/>
      <c r="P936" s="243"/>
      <c r="Q936" s="243"/>
      <c r="R936" s="243"/>
      <c r="S936" s="243"/>
      <c r="T936" s="243"/>
      <c r="U936" s="243"/>
      <c r="V936" s="243"/>
      <c r="W936" s="243"/>
      <c r="X936" s="243"/>
      <c r="Y936" s="243"/>
      <c r="Z936" s="243"/>
      <c r="AA936" s="243"/>
      <c r="AB936" s="243"/>
      <c r="AC936" s="243"/>
      <c r="AD936" s="243"/>
      <c r="AE936" s="243"/>
      <c r="AF936" s="243"/>
      <c r="AG936" s="243"/>
      <c r="AH936" s="243"/>
      <c r="AI936" s="243"/>
      <c r="AJ936" s="243"/>
      <c r="AK936" s="243"/>
      <c r="AL936" s="243"/>
      <c r="AM936" s="243"/>
      <c r="AN936" s="243"/>
      <c r="AO936" s="243"/>
      <c r="AP936" s="244"/>
      <c r="AQ936" s="54">
        <f>IFERROR(ROUND(ROUND(VLOOKUP($O$2,'料金、単位一覧'!$A$47:$L$64,9,0)*SUM(AQ937:AQ965),0),"0"),0)</f>
        <v>0</v>
      </c>
      <c r="AR936" s="55">
        <f>TRUNC(TRUNC(SUM(AQ936,AQ937:AQ965)*'料金、単位一覧'!$P$4)-TRUNC(SUM(AQ937:AQ965)*'料金、単位一覧'!$P$4))</f>
        <v>0</v>
      </c>
      <c r="AS936" s="55">
        <f t="shared" ref="AS936" si="461">TRUNC(AR936*A954,0)</f>
        <v>0</v>
      </c>
      <c r="AT936" s="56">
        <f t="shared" ref="AT936:AT937" si="462">AR936-AS936</f>
        <v>0</v>
      </c>
      <c r="AU936" s="57">
        <f t="shared" ref="AU936" si="463">AR936</f>
        <v>0</v>
      </c>
    </row>
    <row r="937" spans="1:47" ht="12.75" customHeight="1" x14ac:dyDescent="0.2">
      <c r="A937" s="245" t="s">
        <v>119</v>
      </c>
      <c r="B937" s="246"/>
      <c r="C937" s="246"/>
      <c r="D937" s="246"/>
      <c r="E937" s="251" t="s">
        <v>8</v>
      </c>
      <c r="F937" s="254" t="s">
        <v>141</v>
      </c>
      <c r="G937" s="254"/>
      <c r="H937" s="254"/>
      <c r="I937" s="254"/>
      <c r="J937" s="5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  <c r="AC937" s="88"/>
      <c r="AD937" s="88"/>
      <c r="AE937" s="88"/>
      <c r="AF937" s="88"/>
      <c r="AG937" s="88"/>
      <c r="AH937" s="88"/>
      <c r="AI937" s="88"/>
      <c r="AJ937" s="88"/>
      <c r="AK937" s="88"/>
      <c r="AL937" s="88"/>
      <c r="AM937" s="88"/>
      <c r="AN937" s="88"/>
      <c r="AO937" s="88"/>
      <c r="AP937" s="8">
        <f t="shared" ref="AP937:AP980" si="464">SUM(K937:AO937)</f>
        <v>0</v>
      </c>
      <c r="AQ937" s="59">
        <f>IFERROR(TRUNC(CHOOSE(A948,'料金、単位一覧'!$E$9,'料金、単位一覧'!$E$10,'料金、単位一覧'!$E$11,'料金、単位一覧'!$E$12,'料金、単位一覧'!$E$13)*AP937),0)</f>
        <v>0</v>
      </c>
      <c r="AR937" s="228">
        <f>TRUNC(SUM(AQ937:AQ965)*'料金、単位一覧'!$P$4)</f>
        <v>0</v>
      </c>
      <c r="AS937" s="228">
        <f t="shared" ref="AS937" si="465">TRUNC(AR937*A954,0)</f>
        <v>0</v>
      </c>
      <c r="AT937" s="231">
        <f t="shared" si="462"/>
        <v>0</v>
      </c>
      <c r="AU937" s="57"/>
    </row>
    <row r="938" spans="1:47" ht="12.75" customHeight="1" x14ac:dyDescent="0.2">
      <c r="A938" s="247"/>
      <c r="B938" s="248"/>
      <c r="C938" s="248"/>
      <c r="D938" s="248"/>
      <c r="E938" s="252"/>
      <c r="F938" s="222" t="s">
        <v>142</v>
      </c>
      <c r="G938" s="222"/>
      <c r="H938" s="222"/>
      <c r="I938" s="222"/>
      <c r="J938" s="2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8">
        <f t="shared" si="464"/>
        <v>0</v>
      </c>
      <c r="AQ938" s="11">
        <f>IFERROR(TRUNC(CHOOSE(A948,'料金、単位一覧'!$H$9,'料金、単位一覧'!$H$10,'料金、単位一覧'!$H$11,'料金、単位一覧'!$H$12,'料金、単位一覧'!$H$13)*AP938),0)</f>
        <v>0</v>
      </c>
      <c r="AR938" s="229"/>
      <c r="AS938" s="229"/>
      <c r="AT938" s="232"/>
    </row>
    <row r="939" spans="1:47" ht="12.75" customHeight="1" x14ac:dyDescent="0.2">
      <c r="A939" s="247"/>
      <c r="B939" s="248"/>
      <c r="C939" s="248"/>
      <c r="D939" s="248"/>
      <c r="E939" s="252"/>
      <c r="F939" s="222" t="s">
        <v>143</v>
      </c>
      <c r="G939" s="222"/>
      <c r="H939" s="222"/>
      <c r="I939" s="222"/>
      <c r="J939" s="27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8">
        <f t="shared" si="464"/>
        <v>0</v>
      </c>
      <c r="AQ939" s="11">
        <f>IFERROR(TRUNC(CHOOSE(A948,'料金、単位一覧'!$K$9,'料金、単位一覧'!$K$10,'料金、単位一覧'!$K$11,'料金、単位一覧'!$K$12,'料金、単位一覧'!$K$13)*AP939),0)</f>
        <v>0</v>
      </c>
      <c r="AR939" s="229"/>
      <c r="AS939" s="229"/>
      <c r="AT939" s="232"/>
    </row>
    <row r="940" spans="1:47" ht="12.75" customHeight="1" x14ac:dyDescent="0.2">
      <c r="A940" s="247"/>
      <c r="B940" s="248"/>
      <c r="C940" s="248"/>
      <c r="D940" s="248"/>
      <c r="E940" s="252"/>
      <c r="F940" s="222" t="s">
        <v>144</v>
      </c>
      <c r="G940" s="222"/>
      <c r="H940" s="222"/>
      <c r="I940" s="222"/>
      <c r="J940" s="2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8">
        <f t="shared" si="464"/>
        <v>0</v>
      </c>
      <c r="AQ940" s="11">
        <f>IFERROR(TRUNC(CHOOSE(A948,'料金、単位一覧'!$N$9,'料金、単位一覧'!$N$10,'料金、単位一覧'!$N$11,'料金、単位一覧'!$N$12,'料金、単位一覧'!$N$13)*AP940),0)</f>
        <v>0</v>
      </c>
      <c r="AR940" s="229"/>
      <c r="AS940" s="229"/>
      <c r="AT940" s="232"/>
    </row>
    <row r="941" spans="1:47" ht="12.75" customHeight="1" x14ac:dyDescent="0.2">
      <c r="A941" s="247"/>
      <c r="B941" s="248"/>
      <c r="C941" s="248"/>
      <c r="D941" s="248"/>
      <c r="E941" s="252"/>
      <c r="F941" s="222" t="s">
        <v>145</v>
      </c>
      <c r="G941" s="222"/>
      <c r="H941" s="222"/>
      <c r="I941" s="222"/>
      <c r="J941" s="27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8">
        <f t="shared" si="464"/>
        <v>0</v>
      </c>
      <c r="AQ941" s="11">
        <f>IFERROR(TRUNC(CHOOSE(A948,'料金、単位一覧'!$Q$9,'料金、単位一覧'!$Q$10,'料金、単位一覧'!$Q$11,'料金、単位一覧'!$Q$12,'料金、単位一覧'!$Q$13)*AP941),0)</f>
        <v>0</v>
      </c>
      <c r="AR941" s="229"/>
      <c r="AS941" s="229"/>
      <c r="AT941" s="232"/>
    </row>
    <row r="942" spans="1:47" ht="12.75" customHeight="1" x14ac:dyDescent="0.2">
      <c r="A942" s="247"/>
      <c r="B942" s="248"/>
      <c r="C942" s="248"/>
      <c r="D942" s="248"/>
      <c r="E942" s="252"/>
      <c r="F942" s="222" t="s">
        <v>146</v>
      </c>
      <c r="G942" s="222"/>
      <c r="H942" s="222"/>
      <c r="I942" s="222"/>
      <c r="J942" s="2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8">
        <f t="shared" si="464"/>
        <v>0</v>
      </c>
      <c r="AQ942" s="12">
        <f>IFERROR(TRUNC(CHOOSE(A948,'料金、単位一覧'!$T$9,'料金、単位一覧'!$T$10,'料金、単位一覧'!$T$11,'料金、単位一覧'!$T$12,'料金、単位一覧'!$T$13)*AP942),0)</f>
        <v>0</v>
      </c>
      <c r="AR942" s="229"/>
      <c r="AS942" s="229"/>
      <c r="AT942" s="232"/>
    </row>
    <row r="943" spans="1:47" ht="12.75" customHeight="1" x14ac:dyDescent="0.2">
      <c r="A943" s="247"/>
      <c r="B943" s="248"/>
      <c r="C943" s="248"/>
      <c r="D943" s="248"/>
      <c r="E943" s="252"/>
      <c r="F943" s="222" t="s">
        <v>147</v>
      </c>
      <c r="G943" s="222"/>
      <c r="H943" s="222"/>
      <c r="I943" s="222"/>
      <c r="J943" s="27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8">
        <f t="shared" si="464"/>
        <v>0</v>
      </c>
      <c r="AQ943" s="12">
        <f>IFERROR(TRUNC(CHOOSE(A948,'料金、単位一覧'!$W$9,'料金、単位一覧'!$W$10,'料金、単位一覧'!$W$11,'料金、単位一覧'!$W$12,'料金、単位一覧'!$W$13)*AP943),0)</f>
        <v>0</v>
      </c>
      <c r="AR943" s="229"/>
      <c r="AS943" s="229"/>
      <c r="AT943" s="232"/>
    </row>
    <row r="944" spans="1:47" ht="12.75" customHeight="1" x14ac:dyDescent="0.2">
      <c r="A944" s="247"/>
      <c r="B944" s="248"/>
      <c r="C944" s="248"/>
      <c r="D944" s="248"/>
      <c r="E944" s="252"/>
      <c r="F944" s="223" t="str">
        <f>'料金、単位一覧'!$A$16</f>
        <v>延長加算</v>
      </c>
      <c r="G944" s="224"/>
      <c r="H944" s="224"/>
      <c r="I944" s="61" t="str">
        <f>VLOOKUP(F944,'料金、単位一覧'!$A$16:$AD$33,26,0)</f>
        <v>1H</v>
      </c>
      <c r="J944" s="60">
        <f>VLOOKUP(F944,'料金、単位一覧'!$A$16:$N$33,9,0)</f>
        <v>50</v>
      </c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8">
        <f t="shared" si="464"/>
        <v>0</v>
      </c>
      <c r="AQ944" s="12">
        <f t="shared" ref="AQ944" si="466">(COUNTIF($K944:$AO944,"&gt;=5")*($J944*5))+(COUNTIF($K944:$AO944,"=4")*($J944*4))+(COUNTIF($K944:$AO944,"=3")*($J944*3))+(COUNTIF($K944:$AO944,"=2")*($J944*2))+(COUNTIF($K944:$AO944,"=1")*$J944)</f>
        <v>0</v>
      </c>
      <c r="AR944" s="229"/>
      <c r="AS944" s="229"/>
      <c r="AT944" s="232"/>
    </row>
    <row r="945" spans="1:46" ht="12.75" customHeight="1" x14ac:dyDescent="0.2">
      <c r="A945" s="247"/>
      <c r="B945" s="248"/>
      <c r="C945" s="248"/>
      <c r="D945" s="248"/>
      <c r="E945" s="252"/>
      <c r="F945" s="223" t="str">
        <f>'料金、単位一覧'!$A$17</f>
        <v>個別機能訓練加算(Ⅰ)</v>
      </c>
      <c r="G945" s="224"/>
      <c r="H945" s="224"/>
      <c r="I945" s="61">
        <f>VLOOKUP(F945,'料金、単位一覧'!$A$16:$AD$33,26,0)</f>
        <v>0</v>
      </c>
      <c r="J945" s="60">
        <f>VLOOKUP(F945,'料金、単位一覧'!$A$16:$N$33,9,0)</f>
        <v>27</v>
      </c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8">
        <f t="shared" si="464"/>
        <v>0</v>
      </c>
      <c r="AQ945" s="12">
        <f t="shared" ref="AQ945:AQ946" si="467">AP945*J945</f>
        <v>0</v>
      </c>
      <c r="AR945" s="229"/>
      <c r="AS945" s="229"/>
      <c r="AT945" s="232"/>
    </row>
    <row r="946" spans="1:46" ht="12.75" customHeight="1" x14ac:dyDescent="0.2">
      <c r="A946" s="249"/>
      <c r="B946" s="250"/>
      <c r="C946" s="250"/>
      <c r="D946" s="250"/>
      <c r="E946" s="253"/>
      <c r="F946" s="223" t="str">
        <f>'料金、単位一覧'!$A$18</f>
        <v>個別機能訓練加算(Ⅱ)</v>
      </c>
      <c r="G946" s="224"/>
      <c r="H946" s="224"/>
      <c r="I946" s="61">
        <f>VLOOKUP(F946,'料金、単位一覧'!$A$16:$AD$33,26,0)</f>
        <v>0</v>
      </c>
      <c r="J946" s="60">
        <f>VLOOKUP(F946,'料金、単位一覧'!$A$16:$N$33,9,0)</f>
        <v>20</v>
      </c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8">
        <f t="shared" si="464"/>
        <v>0</v>
      </c>
      <c r="AQ946" s="12">
        <f t="shared" si="467"/>
        <v>0</v>
      </c>
      <c r="AR946" s="229"/>
      <c r="AS946" s="229"/>
      <c r="AT946" s="232"/>
    </row>
    <row r="947" spans="1:46" ht="12.75" customHeight="1" x14ac:dyDescent="0.2">
      <c r="A947" s="256" t="s">
        <v>140</v>
      </c>
      <c r="B947" s="257"/>
      <c r="C947" s="257"/>
      <c r="D947" s="257"/>
      <c r="E947" s="257"/>
      <c r="F947" s="223" t="str">
        <f>'料金、単位一覧'!$A$19</f>
        <v>入浴加算（Ⅰ）</v>
      </c>
      <c r="G947" s="224"/>
      <c r="H947" s="224"/>
      <c r="I947" s="61" t="str">
        <f>VLOOKUP(F947,'料金、単位一覧'!$A$16:$AD$33,26,0)</f>
        <v>月1回</v>
      </c>
      <c r="J947" s="60">
        <f>VLOOKUP(F947,'料金、単位一覧'!$A$16:$N$33,9,0)</f>
        <v>40</v>
      </c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8">
        <f t="shared" si="464"/>
        <v>0</v>
      </c>
      <c r="AQ947" s="12">
        <f t="shared" ref="AQ947" si="468">IF(AP947&gt;1,1,AP947)*J947</f>
        <v>0</v>
      </c>
      <c r="AR947" s="229"/>
      <c r="AS947" s="229"/>
      <c r="AT947" s="232"/>
    </row>
    <row r="948" spans="1:46" ht="12.75" customHeight="1" x14ac:dyDescent="0.2">
      <c r="A948" s="258">
        <v>2</v>
      </c>
      <c r="B948" s="259"/>
      <c r="C948" s="259"/>
      <c r="D948" s="259"/>
      <c r="E948" s="259"/>
      <c r="F948" s="223" t="str">
        <f>'料金、単位一覧'!$A$20</f>
        <v>入浴加算（Ⅱ）</v>
      </c>
      <c r="G948" s="224"/>
      <c r="H948" s="224"/>
      <c r="I948" s="61">
        <f>VLOOKUP(F948,'料金、単位一覧'!$A$16:$AD$33,26,0)</f>
        <v>0</v>
      </c>
      <c r="J948" s="60">
        <f>VLOOKUP(F948,'料金、単位一覧'!$A$16:$N$33,9,0)</f>
        <v>55</v>
      </c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8">
        <f t="shared" si="464"/>
        <v>0</v>
      </c>
      <c r="AQ948" s="12">
        <f t="shared" ref="AQ948:AQ952" si="469">AP948*J948</f>
        <v>0</v>
      </c>
      <c r="AR948" s="229"/>
      <c r="AS948" s="229"/>
      <c r="AT948" s="232"/>
    </row>
    <row r="949" spans="1:46" ht="12.75" customHeight="1" x14ac:dyDescent="0.2">
      <c r="A949" s="258"/>
      <c r="B949" s="259"/>
      <c r="C949" s="259"/>
      <c r="D949" s="259"/>
      <c r="E949" s="259"/>
      <c r="F949" s="223" t="str">
        <f>'料金、単位一覧'!$A$21</f>
        <v>若年性認知利用者受入加算</v>
      </c>
      <c r="G949" s="224"/>
      <c r="H949" s="224"/>
      <c r="I949" s="61">
        <f>VLOOKUP(F949,'料金、単位一覧'!$A$16:$AD$33,26,0)</f>
        <v>0</v>
      </c>
      <c r="J949" s="60">
        <f>VLOOKUP(F949,'料金、単位一覧'!$A$16:$N$33,9,0)</f>
        <v>60</v>
      </c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8">
        <f t="shared" si="464"/>
        <v>0</v>
      </c>
      <c r="AQ949" s="12">
        <f t="shared" si="469"/>
        <v>0</v>
      </c>
      <c r="AR949" s="229"/>
      <c r="AS949" s="229"/>
      <c r="AT949" s="232"/>
    </row>
    <row r="950" spans="1:46" ht="12.75" customHeight="1" x14ac:dyDescent="0.2">
      <c r="A950" s="290" t="s">
        <v>9</v>
      </c>
      <c r="B950" s="291"/>
      <c r="C950" s="291"/>
      <c r="D950" s="291"/>
      <c r="E950" s="291"/>
      <c r="F950" s="223" t="str">
        <f>'料金、単位一覧'!$A$22</f>
        <v>生活機能向上連携加算(Ⅰ)</v>
      </c>
      <c r="G950" s="224"/>
      <c r="H950" s="224"/>
      <c r="I950" s="61">
        <f>VLOOKUP(F950,'料金、単位一覧'!$A$16:$AD$33,26,0)</f>
        <v>0</v>
      </c>
      <c r="J950" s="60">
        <f>VLOOKUP(F950,'料金、単位一覧'!$A$16:$N$33,9,0)</f>
        <v>100</v>
      </c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8">
        <f t="shared" si="464"/>
        <v>0</v>
      </c>
      <c r="AQ950" s="12">
        <f t="shared" si="469"/>
        <v>0</v>
      </c>
      <c r="AR950" s="229"/>
      <c r="AS950" s="229"/>
      <c r="AT950" s="232"/>
    </row>
    <row r="951" spans="1:46" ht="12.75" customHeight="1" x14ac:dyDescent="0.2">
      <c r="A951" s="288">
        <f t="shared" ref="A951" si="470">IF(A963="NG","↑介護度を選択",VLOOKUP("選択",A961:E962,2,0))</f>
        <v>10531</v>
      </c>
      <c r="B951" s="289"/>
      <c r="C951" s="289"/>
      <c r="D951" s="289"/>
      <c r="E951" s="289"/>
      <c r="F951" s="223" t="str">
        <f>'料金、単位一覧'!$A$23</f>
        <v>生活機能向上連携加算(Ⅱ)</v>
      </c>
      <c r="G951" s="224"/>
      <c r="H951" s="224"/>
      <c r="I951" s="61">
        <f>VLOOKUP(F951,'料金、単位一覧'!$A$16:$AD$33,26,0)</f>
        <v>0</v>
      </c>
      <c r="J951" s="60">
        <f>VLOOKUP(F951,'料金、単位一覧'!$A$16:$N$33,9,0)</f>
        <v>200</v>
      </c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8">
        <f t="shared" si="464"/>
        <v>0</v>
      </c>
      <c r="AQ951" s="12">
        <f t="shared" si="469"/>
        <v>0</v>
      </c>
      <c r="AR951" s="229"/>
      <c r="AS951" s="229"/>
      <c r="AT951" s="232"/>
    </row>
    <row r="952" spans="1:46" ht="12.75" customHeight="1" x14ac:dyDescent="0.2">
      <c r="A952" s="288"/>
      <c r="B952" s="289"/>
      <c r="C952" s="289"/>
      <c r="D952" s="289"/>
      <c r="E952" s="289"/>
      <c r="F952" s="223" t="str">
        <f>'料金、単位一覧'!$A$24</f>
        <v>ADL維持等加算(Ⅰ)</v>
      </c>
      <c r="G952" s="224"/>
      <c r="H952" s="224"/>
      <c r="I952" s="61">
        <f>VLOOKUP(F952,'料金、単位一覧'!$A$16:$AD$33,26,0)</f>
        <v>0</v>
      </c>
      <c r="J952" s="60">
        <f>VLOOKUP(F952,'料金、単位一覧'!$A$16:$N$33,9,0)</f>
        <v>30</v>
      </c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8">
        <f t="shared" si="464"/>
        <v>0</v>
      </c>
      <c r="AQ952" s="12">
        <f t="shared" si="469"/>
        <v>0</v>
      </c>
      <c r="AR952" s="229"/>
      <c r="AS952" s="229"/>
      <c r="AT952" s="232"/>
    </row>
    <row r="953" spans="1:46" ht="12.75" customHeight="1" x14ac:dyDescent="0.2">
      <c r="A953" s="256" t="s">
        <v>10</v>
      </c>
      <c r="B953" s="257"/>
      <c r="C953" s="257"/>
      <c r="D953" s="257"/>
      <c r="E953" s="257"/>
      <c r="F953" s="223" t="str">
        <f>'料金、単位一覧'!$A$25</f>
        <v>ADL維持等加算(Ⅱ)</v>
      </c>
      <c r="G953" s="224"/>
      <c r="H953" s="224"/>
      <c r="I953" s="61" t="str">
        <f>VLOOKUP(F953,'料金、単位一覧'!$A$16:$AD$33,26,0)</f>
        <v>月1回</v>
      </c>
      <c r="J953" s="60">
        <f>VLOOKUP(F953,'料金、単位一覧'!$A$16:$N$33,9,0)</f>
        <v>60</v>
      </c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8">
        <f t="shared" si="464"/>
        <v>0</v>
      </c>
      <c r="AQ953" s="12">
        <f t="shared" ref="AQ953:AQ957" si="471">IF(AP953&gt;1,1,AP953)*J953</f>
        <v>0</v>
      </c>
      <c r="AR953" s="229"/>
      <c r="AS953" s="229"/>
      <c r="AT953" s="232"/>
    </row>
    <row r="954" spans="1:46" ht="12.75" customHeight="1" x14ac:dyDescent="0.2">
      <c r="A954" s="292">
        <v>0.9</v>
      </c>
      <c r="B954" s="293"/>
      <c r="C954" s="293"/>
      <c r="D954" s="293"/>
      <c r="E954" s="294"/>
      <c r="F954" s="223" t="str">
        <f>'料金、単位一覧'!$A$26</f>
        <v>栄養アセスメント加算</v>
      </c>
      <c r="G954" s="224"/>
      <c r="H954" s="224"/>
      <c r="I954" s="61" t="str">
        <f>VLOOKUP(F954,'料金、単位一覧'!$A$16:$AD$33,26,0)</f>
        <v>月1回</v>
      </c>
      <c r="J954" s="60">
        <f>VLOOKUP(F954,'料金、単位一覧'!$A$16:$N$33,9,0)</f>
        <v>50</v>
      </c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8">
        <f t="shared" si="464"/>
        <v>0</v>
      </c>
      <c r="AQ954" s="12">
        <f t="shared" si="471"/>
        <v>0</v>
      </c>
      <c r="AR954" s="229"/>
      <c r="AS954" s="229"/>
      <c r="AT954" s="232"/>
    </row>
    <row r="955" spans="1:46" ht="12.75" customHeight="1" x14ac:dyDescent="0.2">
      <c r="A955" s="295"/>
      <c r="B955" s="296"/>
      <c r="C955" s="296"/>
      <c r="D955" s="296"/>
      <c r="E955" s="297"/>
      <c r="F955" s="223" t="str">
        <f>'料金、単位一覧'!$A$27</f>
        <v>栄養改善加算</v>
      </c>
      <c r="G955" s="224"/>
      <c r="H955" s="224"/>
      <c r="I955" s="61" t="str">
        <f>VLOOKUP(F955,'料金、単位一覧'!$A$16:$AD$33,26,0)</f>
        <v>月1回</v>
      </c>
      <c r="J955" s="60">
        <f>VLOOKUP(F955,'料金、単位一覧'!$A$16:$N$33,9,0)</f>
        <v>200</v>
      </c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8">
        <f t="shared" si="464"/>
        <v>0</v>
      </c>
      <c r="AQ955" s="12">
        <f t="shared" si="471"/>
        <v>0</v>
      </c>
      <c r="AR955" s="229"/>
      <c r="AS955" s="229"/>
      <c r="AT955" s="232"/>
    </row>
    <row r="956" spans="1:46" ht="12.75" customHeight="1" x14ac:dyDescent="0.2">
      <c r="A956" s="256" t="s">
        <v>11</v>
      </c>
      <c r="B956" s="257"/>
      <c r="C956" s="257"/>
      <c r="D956" s="257"/>
      <c r="E956" s="260"/>
      <c r="F956" s="223" t="str">
        <f>'料金、単位一覧'!$A$28</f>
        <v>口腔・栄養スクリーニング加算(Ⅰ)</v>
      </c>
      <c r="G956" s="224"/>
      <c r="H956" s="224"/>
      <c r="I956" s="61" t="str">
        <f>VLOOKUP(F956,'料金、単位一覧'!$A$16:$AD$33,26,0)</f>
        <v>月1回</v>
      </c>
      <c r="J956" s="60">
        <f>VLOOKUP(F956,'料金、単位一覧'!$A$16:$N$33,9,0)</f>
        <v>20</v>
      </c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8">
        <f t="shared" si="464"/>
        <v>0</v>
      </c>
      <c r="AQ956" s="12">
        <f t="shared" si="471"/>
        <v>0</v>
      </c>
      <c r="AR956" s="229"/>
      <c r="AS956" s="229"/>
      <c r="AT956" s="232"/>
    </row>
    <row r="957" spans="1:46" ht="12.75" customHeight="1" x14ac:dyDescent="0.2">
      <c r="A957" s="261"/>
      <c r="B957" s="262"/>
      <c r="C957" s="262"/>
      <c r="D957" s="262"/>
      <c r="E957" s="263"/>
      <c r="F957" s="223" t="str">
        <f>'料金、単位一覧'!$A$29</f>
        <v>口腔・栄養スクリーニング加算(Ⅱ)</v>
      </c>
      <c r="G957" s="224"/>
      <c r="H957" s="224"/>
      <c r="I957" s="61" t="str">
        <f>VLOOKUP(F957,'料金、単位一覧'!$A$16:$AD$33,26,0)</f>
        <v>月1回</v>
      </c>
      <c r="J957" s="60">
        <f>VLOOKUP(F957,'料金、単位一覧'!$A$16:$N$33,9,0)</f>
        <v>5</v>
      </c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8">
        <f t="shared" si="464"/>
        <v>0</v>
      </c>
      <c r="AQ957" s="12">
        <f t="shared" si="471"/>
        <v>0</v>
      </c>
      <c r="AR957" s="229"/>
      <c r="AS957" s="229"/>
      <c r="AT957" s="232"/>
    </row>
    <row r="958" spans="1:46" ht="12.75" customHeight="1" x14ac:dyDescent="0.2">
      <c r="A958" s="264"/>
      <c r="B958" s="265"/>
      <c r="C958" s="265"/>
      <c r="D958" s="265"/>
      <c r="E958" s="266"/>
      <c r="F958" s="223" t="str">
        <f>'料金、単位一覧'!$A$30</f>
        <v>口腔機能向上加算(Ⅰ)</v>
      </c>
      <c r="G958" s="224"/>
      <c r="H958" s="224"/>
      <c r="I958" s="61" t="str">
        <f>VLOOKUP(F958,'料金、単位一覧'!$A$16:$AD$33,26,0)</f>
        <v>月2回</v>
      </c>
      <c r="J958" s="60">
        <f>VLOOKUP(F958,'料金、単位一覧'!$A$16:$N$33,9,0)</f>
        <v>150</v>
      </c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8">
        <f t="shared" si="464"/>
        <v>0</v>
      </c>
      <c r="AQ958" s="12">
        <f t="shared" ref="AQ958" si="472">IF(AP958&gt;2,2,AP958)*J958</f>
        <v>0</v>
      </c>
      <c r="AR958" s="229"/>
      <c r="AS958" s="229"/>
      <c r="AT958" s="232"/>
    </row>
    <row r="959" spans="1:46" ht="12.75" customHeight="1" x14ac:dyDescent="0.2">
      <c r="A959" s="309"/>
      <c r="B959" s="262"/>
      <c r="C959" s="262"/>
      <c r="D959" s="262"/>
      <c r="E959" s="263"/>
      <c r="F959" s="223" t="str">
        <f>'料金、単位一覧'!$A$31</f>
        <v>口腔機能向上加算(Ⅱ)</v>
      </c>
      <c r="G959" s="224"/>
      <c r="H959" s="224"/>
      <c r="I959" s="61" t="str">
        <f>VLOOKUP(F959,'料金、単位一覧'!$A$16:$AD$33,26,0)</f>
        <v>月1回</v>
      </c>
      <c r="J959" s="60">
        <f>VLOOKUP(F959,'料金、単位一覧'!$A$16:$N$33,9,0)</f>
        <v>160</v>
      </c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8">
        <f t="shared" si="464"/>
        <v>0</v>
      </c>
      <c r="AQ959" s="12">
        <f t="shared" ref="AQ959:AQ960" si="473">IF(AP959&gt;1,1,AP959)*J959</f>
        <v>0</v>
      </c>
      <c r="AR959" s="229"/>
      <c r="AS959" s="229"/>
      <c r="AT959" s="232"/>
    </row>
    <row r="960" spans="1:46" ht="12.75" customHeight="1" x14ac:dyDescent="0.2">
      <c r="A960" s="310"/>
      <c r="B960" s="265"/>
      <c r="C960" s="265"/>
      <c r="D960" s="265"/>
      <c r="E960" s="266"/>
      <c r="F960" s="223" t="str">
        <f>'料金、単位一覧'!$A$32</f>
        <v>科学的介護推進体制加算</v>
      </c>
      <c r="G960" s="224"/>
      <c r="H960" s="224"/>
      <c r="I960" s="61" t="str">
        <f>VLOOKUP(F960,'料金、単位一覧'!$A$16:$AD$33,26,0)</f>
        <v>月1回</v>
      </c>
      <c r="J960" s="60">
        <f>VLOOKUP(F960,'料金、単位一覧'!$A$16:$N$33,9,0)</f>
        <v>40</v>
      </c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8">
        <f t="shared" si="464"/>
        <v>0</v>
      </c>
      <c r="AQ960" s="12">
        <f t="shared" si="473"/>
        <v>0</v>
      </c>
      <c r="AR960" s="229"/>
      <c r="AS960" s="229"/>
      <c r="AT960" s="232"/>
    </row>
    <row r="961" spans="1:46" ht="12.75" customHeight="1" x14ac:dyDescent="0.2">
      <c r="A961" s="62" t="str">
        <f t="shared" ref="A961:A962" si="474">IF(B961&gt;0,"選択","－")</f>
        <v>－</v>
      </c>
      <c r="B961" s="167">
        <f>IFERROR(CHOOSE(A945,'料金、単位一覧'!$I$85,'料金、単位一覧'!$I$86),0)</f>
        <v>0</v>
      </c>
      <c r="C961" s="167"/>
      <c r="D961" s="167"/>
      <c r="E961" s="167"/>
      <c r="F961" s="267" t="str">
        <f>'料金、単位一覧'!$A$33</f>
        <v>認知症通所介護感染症災害3％加算</v>
      </c>
      <c r="G961" s="268"/>
      <c r="H961" s="268"/>
      <c r="I961" s="269"/>
      <c r="J961" s="60">
        <f>VLOOKUP(F961,'料金、単位一覧'!$A$16:$N$33,9,0)</f>
        <v>0.03</v>
      </c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8">
        <f t="shared" si="464"/>
        <v>0</v>
      </c>
      <c r="AQ961" s="12">
        <f t="shared" ref="AQ961" si="475">IF(AP961&gt;2,2,AP961)*J961</f>
        <v>0</v>
      </c>
      <c r="AR961" s="229"/>
      <c r="AS961" s="229"/>
      <c r="AT961" s="232"/>
    </row>
    <row r="962" spans="1:46" ht="12.75" customHeight="1" x14ac:dyDescent="0.2">
      <c r="A962" s="62" t="str">
        <f t="shared" si="474"/>
        <v>選択</v>
      </c>
      <c r="B962" s="167">
        <f>IFERROR(CHOOSE(A948,'料金、単位一覧'!$I$85,'料金、単位一覧'!$I$86),0)</f>
        <v>10531</v>
      </c>
      <c r="C962" s="167"/>
      <c r="D962" s="167"/>
      <c r="E962" s="167"/>
      <c r="F962" s="225" t="str">
        <f>'料金、単位一覧'!$A$36</f>
        <v>サービス提供体制強化加算(Ⅰ)</v>
      </c>
      <c r="G962" s="226"/>
      <c r="H962" s="226"/>
      <c r="I962" s="227"/>
      <c r="J962" s="60">
        <f>VLOOKUP(F962,'料金、単位一覧'!$A$36:$N$38,9,0)</f>
        <v>22</v>
      </c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8">
        <f t="shared" si="464"/>
        <v>0</v>
      </c>
      <c r="AQ962" s="12">
        <f t="shared" ref="AQ962:AQ965" si="476">AP962*J962</f>
        <v>0</v>
      </c>
      <c r="AR962" s="229"/>
      <c r="AS962" s="229"/>
      <c r="AT962" s="232"/>
    </row>
    <row r="963" spans="1:46" ht="12.75" customHeight="1" x14ac:dyDescent="0.2">
      <c r="A963" s="255" t="str">
        <f t="shared" ref="A963" si="477">IF(A961=A962,"NG","OK")</f>
        <v>OK</v>
      </c>
      <c r="B963" s="167"/>
      <c r="C963" s="167"/>
      <c r="D963" s="167"/>
      <c r="E963" s="167"/>
      <c r="F963" s="225" t="str">
        <f>'料金、単位一覧'!$A$37</f>
        <v>サービス提供体制強化加算(Ⅱ)</v>
      </c>
      <c r="G963" s="226"/>
      <c r="H963" s="226"/>
      <c r="I963" s="227"/>
      <c r="J963" s="60">
        <f>VLOOKUP(F963,'料金、単位一覧'!$A$36:$N$38,9,0)</f>
        <v>18</v>
      </c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8">
        <f t="shared" si="464"/>
        <v>0</v>
      </c>
      <c r="AQ963" s="12">
        <f t="shared" si="476"/>
        <v>0</v>
      </c>
      <c r="AR963" s="229"/>
      <c r="AS963" s="229"/>
      <c r="AT963" s="232"/>
    </row>
    <row r="964" spans="1:46" ht="12.75" customHeight="1" x14ac:dyDescent="0.2">
      <c r="A964" s="80"/>
      <c r="B964" s="80"/>
      <c r="C964" s="80"/>
      <c r="D964" s="80"/>
      <c r="E964" s="80"/>
      <c r="F964" s="225" t="str">
        <f>'料金、単位一覧'!$A$38</f>
        <v>サービス提供体制強化加算(Ⅲ)</v>
      </c>
      <c r="G964" s="226"/>
      <c r="H964" s="226"/>
      <c r="I964" s="227"/>
      <c r="J964" s="60">
        <f>VLOOKUP(F964,'料金、単位一覧'!$A$36:$N$38,9,0)</f>
        <v>6</v>
      </c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8">
        <f t="shared" si="464"/>
        <v>0</v>
      </c>
      <c r="AQ964" s="12">
        <f t="shared" si="476"/>
        <v>0</v>
      </c>
      <c r="AR964" s="229"/>
      <c r="AS964" s="229"/>
      <c r="AT964" s="232"/>
    </row>
    <row r="965" spans="1:46" ht="12.75" customHeight="1" x14ac:dyDescent="0.2">
      <c r="A965" s="80"/>
      <c r="B965" s="80"/>
      <c r="C965" s="80"/>
      <c r="D965" s="80"/>
      <c r="E965" s="80"/>
      <c r="F965" s="225" t="s">
        <v>113</v>
      </c>
      <c r="G965" s="226"/>
      <c r="H965" s="226"/>
      <c r="I965" s="227"/>
      <c r="J965" s="63">
        <f>'料金、単位一覧'!$I$41</f>
        <v>-47</v>
      </c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8">
        <f t="shared" si="464"/>
        <v>0</v>
      </c>
      <c r="AQ965" s="12">
        <f t="shared" si="476"/>
        <v>0</v>
      </c>
      <c r="AR965" s="230"/>
      <c r="AS965" s="230"/>
      <c r="AT965" s="233"/>
    </row>
    <row r="966" spans="1:46" ht="12.75" customHeight="1" x14ac:dyDescent="0.2">
      <c r="A966" s="84"/>
      <c r="B966" s="298" t="s">
        <v>114</v>
      </c>
      <c r="C966" s="298"/>
      <c r="D966" s="298"/>
      <c r="E966" s="298"/>
      <c r="F966" s="211" t="str">
        <f>'料金、単位一覧'!$A$67</f>
        <v>昼食代</v>
      </c>
      <c r="G966" s="212"/>
      <c r="H966" s="212"/>
      <c r="I966" s="212"/>
      <c r="J966" s="64">
        <f>VLOOKUP(F966,'料金、単位一覧'!$A$67:$N$81,9,0)</f>
        <v>550</v>
      </c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  <c r="AA966" s="88"/>
      <c r="AB966" s="88"/>
      <c r="AC966" s="88"/>
      <c r="AD966" s="88"/>
      <c r="AE966" s="88"/>
      <c r="AF966" s="88"/>
      <c r="AG966" s="88"/>
      <c r="AH966" s="88"/>
      <c r="AI966" s="88"/>
      <c r="AJ966" s="88"/>
      <c r="AK966" s="88"/>
      <c r="AL966" s="88"/>
      <c r="AM966" s="88"/>
      <c r="AN966" s="88"/>
      <c r="AO966" s="88"/>
      <c r="AP966" s="8">
        <f t="shared" si="464"/>
        <v>0</v>
      </c>
      <c r="AQ966" s="65" t="s">
        <v>116</v>
      </c>
      <c r="AR966" s="66">
        <f t="shared" ref="AR966" si="478">AP966*J966</f>
        <v>0</v>
      </c>
      <c r="AS966" s="67"/>
      <c r="AT966" s="68">
        <f t="shared" ref="AT966:AT983" si="479">AR966</f>
        <v>0</v>
      </c>
    </row>
    <row r="967" spans="1:46" ht="12.75" customHeight="1" x14ac:dyDescent="0.2">
      <c r="A967" s="84"/>
      <c r="B967" s="298"/>
      <c r="C967" s="298"/>
      <c r="D967" s="298"/>
      <c r="E967" s="298"/>
      <c r="F967" s="211" t="str">
        <f>'料金、単位一覧'!$A$68</f>
        <v>おやつ代</v>
      </c>
      <c r="G967" s="212"/>
      <c r="H967" s="212"/>
      <c r="I967" s="212"/>
      <c r="J967" s="64">
        <f>VLOOKUP(F967,'料金、単位一覧'!$A$67:$N$81,9,0)</f>
        <v>100</v>
      </c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10">
        <f t="shared" si="464"/>
        <v>0</v>
      </c>
      <c r="AQ967" s="65" t="s">
        <v>116</v>
      </c>
      <c r="AR967" s="66">
        <f t="shared" ref="AR967" si="480">IFERROR(AP967*J967,"")</f>
        <v>0</v>
      </c>
      <c r="AS967" s="13"/>
      <c r="AT967" s="69">
        <f t="shared" si="479"/>
        <v>0</v>
      </c>
    </row>
    <row r="968" spans="1:46" ht="12.75" customHeight="1" x14ac:dyDescent="0.2">
      <c r="A968" s="84"/>
      <c r="B968" s="298"/>
      <c r="C968" s="298"/>
      <c r="D968" s="298"/>
      <c r="E968" s="298"/>
      <c r="F968" s="211" t="str">
        <f>'料金、単位一覧'!$A$69</f>
        <v>パット代</v>
      </c>
      <c r="G968" s="212"/>
      <c r="H968" s="212"/>
      <c r="I968" s="212"/>
      <c r="J968" s="64">
        <f>VLOOKUP(F968,'料金、単位一覧'!$A$67:$N$81,9,0)</f>
        <v>50</v>
      </c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10">
        <f t="shared" si="464"/>
        <v>0</v>
      </c>
      <c r="AQ968" s="65" t="s">
        <v>116</v>
      </c>
      <c r="AR968" s="66">
        <f t="shared" ref="AR968:AR980" si="481">AP968*J968</f>
        <v>0</v>
      </c>
      <c r="AS968" s="13"/>
      <c r="AT968" s="69">
        <f t="shared" si="479"/>
        <v>0</v>
      </c>
    </row>
    <row r="969" spans="1:46" ht="12.75" customHeight="1" x14ac:dyDescent="0.2">
      <c r="A969" s="84"/>
      <c r="B969" s="298"/>
      <c r="C969" s="298"/>
      <c r="D969" s="298"/>
      <c r="E969" s="298"/>
      <c r="F969" s="211" t="str">
        <f>'料金、単位一覧'!$A$70</f>
        <v>リハビリパンツ代</v>
      </c>
      <c r="G969" s="212"/>
      <c r="H969" s="212"/>
      <c r="I969" s="212"/>
      <c r="J969" s="64">
        <f>VLOOKUP(F969,'料金、単位一覧'!$A$67:$N$81,9,0)</f>
        <v>100</v>
      </c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10">
        <f t="shared" si="464"/>
        <v>0</v>
      </c>
      <c r="AQ969" s="65" t="s">
        <v>116</v>
      </c>
      <c r="AR969" s="66">
        <f t="shared" si="481"/>
        <v>0</v>
      </c>
      <c r="AS969" s="13"/>
      <c r="AT969" s="69">
        <f t="shared" si="479"/>
        <v>0</v>
      </c>
    </row>
    <row r="970" spans="1:46" ht="12.75" customHeight="1" x14ac:dyDescent="0.2">
      <c r="A970" s="84"/>
      <c r="B970" s="298"/>
      <c r="C970" s="298"/>
      <c r="D970" s="298"/>
      <c r="E970" s="298"/>
      <c r="F970" s="211" t="str">
        <f>'料金、単位一覧'!$A$71</f>
        <v>おむつ代</v>
      </c>
      <c r="G970" s="212"/>
      <c r="H970" s="212"/>
      <c r="I970" s="212"/>
      <c r="J970" s="64">
        <f>VLOOKUP(F970,'料金、単位一覧'!$A$67:$N$81,9,0)</f>
        <v>150</v>
      </c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10">
        <f t="shared" si="464"/>
        <v>0</v>
      </c>
      <c r="AQ970" s="65" t="s">
        <v>116</v>
      </c>
      <c r="AR970" s="66">
        <f t="shared" si="481"/>
        <v>0</v>
      </c>
      <c r="AS970" s="13"/>
      <c r="AT970" s="69">
        <f t="shared" si="479"/>
        <v>0</v>
      </c>
    </row>
    <row r="971" spans="1:46" ht="12.75" customHeight="1" x14ac:dyDescent="0.2">
      <c r="A971" s="84"/>
      <c r="B971" s="298"/>
      <c r="C971" s="298"/>
      <c r="D971" s="298"/>
      <c r="E971" s="298"/>
      <c r="F971" s="211" t="str">
        <f>'料金、単位一覧'!$A$72</f>
        <v>お泊りサービス</v>
      </c>
      <c r="G971" s="212"/>
      <c r="H971" s="212"/>
      <c r="I971" s="212"/>
      <c r="J971" s="64">
        <f>VLOOKUP(F971,'料金、単位一覧'!$A$67:$N$81,9,0)</f>
        <v>2000</v>
      </c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10">
        <f t="shared" si="464"/>
        <v>0</v>
      </c>
      <c r="AQ971" s="65" t="s">
        <v>116</v>
      </c>
      <c r="AR971" s="66">
        <f t="shared" si="481"/>
        <v>0</v>
      </c>
      <c r="AS971" s="13"/>
      <c r="AT971" s="69">
        <f t="shared" si="479"/>
        <v>0</v>
      </c>
    </row>
    <row r="972" spans="1:46" ht="12.75" customHeight="1" x14ac:dyDescent="0.2">
      <c r="A972" s="84"/>
      <c r="B972" s="298"/>
      <c r="C972" s="298"/>
      <c r="D972" s="298"/>
      <c r="E972" s="298"/>
      <c r="F972" s="211" t="str">
        <f>'料金、単位一覧'!$A$73</f>
        <v>シーツ交換代</v>
      </c>
      <c r="G972" s="212"/>
      <c r="H972" s="212"/>
      <c r="I972" s="212"/>
      <c r="J972" s="64">
        <f>VLOOKUP(F972,'料金、単位一覧'!$A$67:$N$81,9,0)</f>
        <v>220</v>
      </c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10">
        <f t="shared" si="464"/>
        <v>0</v>
      </c>
      <c r="AQ972" s="65" t="s">
        <v>116</v>
      </c>
      <c r="AR972" s="66">
        <f t="shared" si="481"/>
        <v>0</v>
      </c>
      <c r="AS972" s="13"/>
      <c r="AT972" s="69">
        <f t="shared" si="479"/>
        <v>0</v>
      </c>
    </row>
    <row r="973" spans="1:46" ht="12.75" customHeight="1" x14ac:dyDescent="0.2">
      <c r="A973" s="84"/>
      <c r="B973" s="298"/>
      <c r="C973" s="298"/>
      <c r="D973" s="298"/>
      <c r="E973" s="298"/>
      <c r="F973" s="211" t="str">
        <f>'料金、単位一覧'!$A$74</f>
        <v>夕食代</v>
      </c>
      <c r="G973" s="212"/>
      <c r="H973" s="212"/>
      <c r="I973" s="212"/>
      <c r="J973" s="64">
        <f>VLOOKUP(F973,'料金、単位一覧'!$A$67:$N$81,9,0)</f>
        <v>650</v>
      </c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10">
        <f t="shared" si="464"/>
        <v>0</v>
      </c>
      <c r="AQ973" s="65" t="s">
        <v>116</v>
      </c>
      <c r="AR973" s="66">
        <f t="shared" si="481"/>
        <v>0</v>
      </c>
      <c r="AS973" s="13"/>
      <c r="AT973" s="69">
        <f t="shared" si="479"/>
        <v>0</v>
      </c>
    </row>
    <row r="974" spans="1:46" ht="12.75" customHeight="1" x14ac:dyDescent="0.2">
      <c r="A974" s="84"/>
      <c r="B974" s="298"/>
      <c r="C974" s="298"/>
      <c r="D974" s="298"/>
      <c r="E974" s="298"/>
      <c r="F974" s="211" t="str">
        <f>'料金、単位一覧'!$A$75</f>
        <v>朝食代</v>
      </c>
      <c r="G974" s="212"/>
      <c r="H974" s="212"/>
      <c r="I974" s="212"/>
      <c r="J974" s="64">
        <f>VLOOKUP(F974,'料金、単位一覧'!$A$67:$N$81,9,0)</f>
        <v>330</v>
      </c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10">
        <f t="shared" si="464"/>
        <v>0</v>
      </c>
      <c r="AQ974" s="65" t="s">
        <v>116</v>
      </c>
      <c r="AR974" s="66">
        <f t="shared" si="481"/>
        <v>0</v>
      </c>
      <c r="AS974" s="13"/>
      <c r="AT974" s="69">
        <f t="shared" si="479"/>
        <v>0</v>
      </c>
    </row>
    <row r="975" spans="1:46" ht="12.75" customHeight="1" x14ac:dyDescent="0.2">
      <c r="A975" s="84"/>
      <c r="B975" s="298"/>
      <c r="C975" s="298"/>
      <c r="D975" s="298"/>
      <c r="E975" s="298"/>
      <c r="F975" s="211" t="str">
        <f>'料金、単位一覧'!$A$76</f>
        <v>時間外利用料</v>
      </c>
      <c r="G975" s="212"/>
      <c r="H975" s="212"/>
      <c r="I975" s="212"/>
      <c r="J975" s="64">
        <f>VLOOKUP(F975,'料金、単位一覧'!$A$67:$N$81,9,0)</f>
        <v>300</v>
      </c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10">
        <f t="shared" si="464"/>
        <v>0</v>
      </c>
      <c r="AQ975" s="65" t="s">
        <v>116</v>
      </c>
      <c r="AR975" s="66">
        <f t="shared" si="481"/>
        <v>0</v>
      </c>
      <c r="AS975" s="13"/>
      <c r="AT975" s="69">
        <f t="shared" si="479"/>
        <v>0</v>
      </c>
    </row>
    <row r="976" spans="1:46" ht="12.75" customHeight="1" x14ac:dyDescent="0.2">
      <c r="A976" s="84"/>
      <c r="B976" s="298"/>
      <c r="C976" s="298"/>
      <c r="D976" s="298"/>
      <c r="E976" s="298"/>
      <c r="F976" s="211" t="str">
        <f>'料金、単位一覧'!$A$77</f>
        <v>洗濯代</v>
      </c>
      <c r="G976" s="212"/>
      <c r="H976" s="212"/>
      <c r="I976" s="212"/>
      <c r="J976" s="64">
        <f>VLOOKUP(F976,'料金、単位一覧'!$A$67:$N$81,9,0)</f>
        <v>150</v>
      </c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10">
        <f t="shared" si="464"/>
        <v>0</v>
      </c>
      <c r="AQ976" s="65" t="s">
        <v>116</v>
      </c>
      <c r="AR976" s="66">
        <f t="shared" si="481"/>
        <v>0</v>
      </c>
      <c r="AS976" s="13"/>
      <c r="AT976" s="69">
        <f t="shared" si="479"/>
        <v>0</v>
      </c>
    </row>
    <row r="977" spans="1:46" ht="12.75" customHeight="1" x14ac:dyDescent="0.2">
      <c r="A977" s="84"/>
      <c r="B977" s="298"/>
      <c r="C977" s="298"/>
      <c r="D977" s="298"/>
      <c r="E977" s="298"/>
      <c r="F977" s="211" t="str">
        <f>'料金、単位一覧'!$A$78</f>
        <v>通院サポート（最初の３時間）</v>
      </c>
      <c r="G977" s="212"/>
      <c r="H977" s="212"/>
      <c r="I977" s="212"/>
      <c r="J977" s="64">
        <f>VLOOKUP(F977,'料金、単位一覧'!$A$67:$N$81,9,0)</f>
        <v>3300</v>
      </c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10">
        <f t="shared" si="464"/>
        <v>0</v>
      </c>
      <c r="AQ977" s="65" t="s">
        <v>116</v>
      </c>
      <c r="AR977" s="66">
        <f t="shared" si="481"/>
        <v>0</v>
      </c>
      <c r="AS977" s="13"/>
      <c r="AT977" s="69">
        <f t="shared" si="479"/>
        <v>0</v>
      </c>
    </row>
    <row r="978" spans="1:46" ht="12.75" customHeight="1" x14ac:dyDescent="0.2">
      <c r="A978" s="84"/>
      <c r="B978" s="298"/>
      <c r="C978" s="298"/>
      <c r="D978" s="298"/>
      <c r="E978" s="298"/>
      <c r="F978" s="211" t="str">
        <f>'料金、単位一覧'!$A$79</f>
        <v>通院サポート延長（１時間毎）</v>
      </c>
      <c r="G978" s="212"/>
      <c r="H978" s="212"/>
      <c r="I978" s="212"/>
      <c r="J978" s="64">
        <f>VLOOKUP(F978,'料金、単位一覧'!$A$67:$N$81,9,0)</f>
        <v>1100</v>
      </c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10">
        <f t="shared" si="464"/>
        <v>0</v>
      </c>
      <c r="AQ978" s="65" t="s">
        <v>116</v>
      </c>
      <c r="AR978" s="66">
        <f t="shared" si="481"/>
        <v>0</v>
      </c>
      <c r="AS978" s="13"/>
      <c r="AT978" s="69">
        <f t="shared" si="479"/>
        <v>0</v>
      </c>
    </row>
    <row r="979" spans="1:46" ht="12.75" customHeight="1" x14ac:dyDescent="0.2">
      <c r="A979" s="84"/>
      <c r="B979" s="298"/>
      <c r="C979" s="298"/>
      <c r="D979" s="298"/>
      <c r="E979" s="298"/>
      <c r="F979" s="211" t="str">
        <f>'料金、単位一覧'!$A$80</f>
        <v>保険外事業利用（要介護）</v>
      </c>
      <c r="G979" s="212"/>
      <c r="H979" s="212"/>
      <c r="I979" s="212"/>
      <c r="J979" s="64">
        <f>VLOOKUP(F979,'料金、単位一覧'!$A$67:$N$81,9,0)</f>
        <v>3000</v>
      </c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10">
        <f t="shared" si="464"/>
        <v>0</v>
      </c>
      <c r="AQ979" s="65" t="s">
        <v>116</v>
      </c>
      <c r="AR979" s="66">
        <f t="shared" si="481"/>
        <v>0</v>
      </c>
      <c r="AS979" s="13"/>
      <c r="AT979" s="69">
        <f t="shared" si="479"/>
        <v>0</v>
      </c>
    </row>
    <row r="980" spans="1:46" ht="12.75" customHeight="1" x14ac:dyDescent="0.2">
      <c r="A980" s="84"/>
      <c r="B980" s="298"/>
      <c r="C980" s="298"/>
      <c r="D980" s="298"/>
      <c r="E980" s="298"/>
      <c r="F980" s="211" t="str">
        <f>'料金、単位一覧'!$A$81</f>
        <v>通所介護実費請求（要支援）</v>
      </c>
      <c r="G980" s="212"/>
      <c r="H980" s="212"/>
      <c r="I980" s="212"/>
      <c r="J980" s="70">
        <f>VLOOKUP(F980,'料金、単位一覧'!$A$67:$N$81,9,0)</f>
        <v>5000</v>
      </c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10">
        <f t="shared" si="464"/>
        <v>0</v>
      </c>
      <c r="AQ980" s="65" t="s">
        <v>116</v>
      </c>
      <c r="AR980" s="66">
        <f t="shared" si="481"/>
        <v>0</v>
      </c>
      <c r="AS980" s="13"/>
      <c r="AT980" s="69">
        <f t="shared" si="479"/>
        <v>0</v>
      </c>
    </row>
    <row r="981" spans="1:46" ht="12.75" customHeight="1" x14ac:dyDescent="0.2">
      <c r="A981" s="84"/>
      <c r="B981" s="298" t="s">
        <v>117</v>
      </c>
      <c r="C981" s="298"/>
      <c r="D981" s="298"/>
      <c r="E981" s="298"/>
      <c r="F981" s="213"/>
      <c r="G981" s="214"/>
      <c r="H981" s="214"/>
      <c r="I981" s="215"/>
      <c r="J981" s="71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65" t="s">
        <v>116</v>
      </c>
      <c r="AQ981" s="65" t="s">
        <v>116</v>
      </c>
      <c r="AR981" s="66"/>
      <c r="AS981" s="13"/>
      <c r="AT981" s="69">
        <f t="shared" si="479"/>
        <v>0</v>
      </c>
    </row>
    <row r="982" spans="1:46" ht="12.75" customHeight="1" x14ac:dyDescent="0.2">
      <c r="A982" s="84"/>
      <c r="B982" s="298"/>
      <c r="C982" s="298"/>
      <c r="D982" s="298"/>
      <c r="E982" s="298"/>
      <c r="F982" s="213"/>
      <c r="G982" s="214"/>
      <c r="H982" s="214"/>
      <c r="I982" s="215"/>
      <c r="J982" s="71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65" t="s">
        <v>116</v>
      </c>
      <c r="AQ982" s="65" t="s">
        <v>116</v>
      </c>
      <c r="AR982" s="66"/>
      <c r="AS982" s="13"/>
      <c r="AT982" s="69">
        <f t="shared" si="479"/>
        <v>0</v>
      </c>
    </row>
    <row r="983" spans="1:46" ht="12.75" customHeight="1" thickBot="1" x14ac:dyDescent="0.25">
      <c r="A983" s="84"/>
      <c r="B983" s="299"/>
      <c r="C983" s="299"/>
      <c r="D983" s="299"/>
      <c r="E983" s="299"/>
      <c r="F983" s="216"/>
      <c r="G983" s="217"/>
      <c r="H983" s="217"/>
      <c r="I983" s="218"/>
      <c r="J983" s="72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73" t="s">
        <v>116</v>
      </c>
      <c r="AQ983" s="73" t="s">
        <v>116</v>
      </c>
      <c r="AR983" s="74"/>
      <c r="AS983" s="74"/>
      <c r="AT983" s="75">
        <f t="shared" si="479"/>
        <v>0</v>
      </c>
    </row>
    <row r="984" spans="1:46" ht="12.75" customHeight="1" thickBot="1" x14ac:dyDescent="0.25">
      <c r="A984" s="311" t="s">
        <v>7</v>
      </c>
      <c r="B984" s="312"/>
      <c r="C984" s="312"/>
      <c r="D984" s="312"/>
      <c r="E984" s="313"/>
      <c r="F984" s="219">
        <f t="shared" ref="F984" si="482">SUM(AT936:AT983)</f>
        <v>0</v>
      </c>
      <c r="G984" s="220"/>
      <c r="H984" s="220"/>
      <c r="I984" s="221"/>
      <c r="J984" s="76"/>
      <c r="K984" s="234" t="s">
        <v>12</v>
      </c>
      <c r="L984" s="235"/>
      <c r="M984" s="235"/>
      <c r="N984" s="235"/>
      <c r="O984" s="236"/>
      <c r="P984" s="237">
        <f t="shared" ref="P984" si="483">SUM(AT936:AT965)</f>
        <v>0</v>
      </c>
      <c r="Q984" s="220"/>
      <c r="R984" s="220"/>
      <c r="S984" s="220"/>
      <c r="T984" s="221"/>
      <c r="U984" s="238" t="s">
        <v>13</v>
      </c>
      <c r="V984" s="235"/>
      <c r="W984" s="235"/>
      <c r="X984" s="235"/>
      <c r="Y984" s="236"/>
      <c r="Z984" s="237">
        <f t="shared" ref="Z984" si="484">SUM(AT966:AT983)</f>
        <v>0</v>
      </c>
      <c r="AA984" s="220"/>
      <c r="AB984" s="220"/>
      <c r="AC984" s="220"/>
      <c r="AD984" s="221"/>
      <c r="AE984" s="238" t="s">
        <v>14</v>
      </c>
      <c r="AF984" s="235"/>
      <c r="AG984" s="235"/>
      <c r="AH984" s="235"/>
      <c r="AI984" s="236"/>
      <c r="AJ984" s="239">
        <f t="shared" ref="AJ984" si="485">SUM(AQ937:AQ943,AQ944:AQ965)</f>
        <v>0</v>
      </c>
      <c r="AK984" s="220"/>
      <c r="AL984" s="220"/>
      <c r="AM984" s="220"/>
      <c r="AN984" s="220"/>
      <c r="AO984" s="221"/>
      <c r="AP984" s="77"/>
      <c r="AQ984" s="78"/>
      <c r="AR984" s="78"/>
      <c r="AS984" s="78"/>
      <c r="AT984" s="79"/>
    </row>
  </sheetData>
  <sheetProtection selectLockedCells="1"/>
  <mergeCells count="1554">
    <mergeCell ref="AR300:AR328"/>
    <mergeCell ref="AS300:AS328"/>
    <mergeCell ref="AT300:AT328"/>
    <mergeCell ref="A349:D358"/>
    <mergeCell ref="E349:E358"/>
    <mergeCell ref="AR349:AR377"/>
    <mergeCell ref="AS349:AS377"/>
    <mergeCell ref="AT349:AT377"/>
    <mergeCell ref="A366:E367"/>
    <mergeCell ref="F366:H366"/>
    <mergeCell ref="F367:H367"/>
    <mergeCell ref="A368:E368"/>
    <mergeCell ref="F368:H368"/>
    <mergeCell ref="A369:E370"/>
    <mergeCell ref="F369:H369"/>
    <mergeCell ref="F370:H370"/>
    <mergeCell ref="A371:E372"/>
    <mergeCell ref="B373:E373"/>
    <mergeCell ref="B374:E374"/>
    <mergeCell ref="A375:E375"/>
    <mergeCell ref="K347:O347"/>
    <mergeCell ref="P347:T347"/>
    <mergeCell ref="U347:Y347"/>
    <mergeCell ref="Z347:AD347"/>
    <mergeCell ref="AE347:AI347"/>
    <mergeCell ref="AJ347:AO347"/>
    <mergeCell ref="A348:E348"/>
    <mergeCell ref="F348:I348"/>
    <mergeCell ref="K348:AP348"/>
    <mergeCell ref="F338:I338"/>
    <mergeCell ref="F339:I339"/>
    <mergeCell ref="F337:I337"/>
    <mergeCell ref="A251:D260"/>
    <mergeCell ref="E251:E260"/>
    <mergeCell ref="F251:I251"/>
    <mergeCell ref="AR251:AR279"/>
    <mergeCell ref="AS251:AS279"/>
    <mergeCell ref="AT251:AT279"/>
    <mergeCell ref="F252:I252"/>
    <mergeCell ref="F253:I253"/>
    <mergeCell ref="F254:I254"/>
    <mergeCell ref="F255:I255"/>
    <mergeCell ref="F256:I256"/>
    <mergeCell ref="F257:I257"/>
    <mergeCell ref="F258:H258"/>
    <mergeCell ref="F259:H259"/>
    <mergeCell ref="F260:H260"/>
    <mergeCell ref="A261:E261"/>
    <mergeCell ref="F261:H261"/>
    <mergeCell ref="A262:E263"/>
    <mergeCell ref="F262:H262"/>
    <mergeCell ref="F263:H263"/>
    <mergeCell ref="A264:E264"/>
    <mergeCell ref="F264:H264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A202:D211"/>
    <mergeCell ref="E202:E211"/>
    <mergeCell ref="AR202:AR230"/>
    <mergeCell ref="AS202:AS230"/>
    <mergeCell ref="AT202:AT230"/>
    <mergeCell ref="F215:H215"/>
    <mergeCell ref="F216:H216"/>
    <mergeCell ref="F217:H217"/>
    <mergeCell ref="F218:H218"/>
    <mergeCell ref="A219:E220"/>
    <mergeCell ref="F219:H219"/>
    <mergeCell ref="F220:H220"/>
    <mergeCell ref="F221:H221"/>
    <mergeCell ref="F222:H222"/>
    <mergeCell ref="F223:H223"/>
    <mergeCell ref="F224:H224"/>
    <mergeCell ref="F225:H225"/>
    <mergeCell ref="A54:E54"/>
    <mergeCell ref="F54:I54"/>
    <mergeCell ref="K54:AP54"/>
    <mergeCell ref="F105:I105"/>
    <mergeCell ref="F106:I106"/>
    <mergeCell ref="F107:I107"/>
    <mergeCell ref="F108:I108"/>
    <mergeCell ref="F109:I109"/>
    <mergeCell ref="F110:I110"/>
    <mergeCell ref="F128:I128"/>
    <mergeCell ref="F129:I129"/>
    <mergeCell ref="F130:I130"/>
    <mergeCell ref="F131:I131"/>
    <mergeCell ref="F133:I133"/>
    <mergeCell ref="F134:I134"/>
    <mergeCell ref="F135:I135"/>
    <mergeCell ref="F136:I136"/>
    <mergeCell ref="F116:H116"/>
    <mergeCell ref="A117:E117"/>
    <mergeCell ref="F117:H117"/>
    <mergeCell ref="A118:E119"/>
    <mergeCell ref="F118:H118"/>
    <mergeCell ref="F119:H119"/>
    <mergeCell ref="A120:E120"/>
    <mergeCell ref="F120:H120"/>
    <mergeCell ref="B99:E101"/>
    <mergeCell ref="F99:I99"/>
    <mergeCell ref="F100:I100"/>
    <mergeCell ref="F101:I101"/>
    <mergeCell ref="A102:E102"/>
    <mergeCell ref="F102:I102"/>
    <mergeCell ref="A104:D113"/>
    <mergeCell ref="AR790:AR818"/>
    <mergeCell ref="AS790:AS818"/>
    <mergeCell ref="AT790:AT818"/>
    <mergeCell ref="A839:D848"/>
    <mergeCell ref="E839:E848"/>
    <mergeCell ref="AR839:AR867"/>
    <mergeCell ref="AS839:AS867"/>
    <mergeCell ref="AT839:AT867"/>
    <mergeCell ref="A888:D897"/>
    <mergeCell ref="E888:E897"/>
    <mergeCell ref="AR888:AR916"/>
    <mergeCell ref="AS888:AS916"/>
    <mergeCell ref="AT888:AT916"/>
    <mergeCell ref="A937:D946"/>
    <mergeCell ref="E937:E946"/>
    <mergeCell ref="AR937:AR965"/>
    <mergeCell ref="AS937:AS965"/>
    <mergeCell ref="AT937:AT965"/>
    <mergeCell ref="B961:E961"/>
    <mergeCell ref="B962:E962"/>
    <mergeCell ref="A963:E963"/>
    <mergeCell ref="AJ935:AO935"/>
    <mergeCell ref="A936:E936"/>
    <mergeCell ref="F936:I936"/>
    <mergeCell ref="K936:AP936"/>
    <mergeCell ref="F937:I937"/>
    <mergeCell ref="F938:I938"/>
    <mergeCell ref="F939:I939"/>
    <mergeCell ref="F940:I940"/>
    <mergeCell ref="F941:I941"/>
    <mergeCell ref="F942:I942"/>
    <mergeCell ref="F943:I943"/>
    <mergeCell ref="AR594:AR622"/>
    <mergeCell ref="AS594:AS622"/>
    <mergeCell ref="AT594:AT622"/>
    <mergeCell ref="A643:D652"/>
    <mergeCell ref="E643:E652"/>
    <mergeCell ref="AR643:AR671"/>
    <mergeCell ref="AS643:AS671"/>
    <mergeCell ref="AT643:AT671"/>
    <mergeCell ref="A692:D701"/>
    <mergeCell ref="E692:E701"/>
    <mergeCell ref="AR692:AR720"/>
    <mergeCell ref="AS692:AS720"/>
    <mergeCell ref="AT692:AT720"/>
    <mergeCell ref="A741:D750"/>
    <mergeCell ref="E741:E750"/>
    <mergeCell ref="AR741:AR769"/>
    <mergeCell ref="AS741:AS769"/>
    <mergeCell ref="AT741:AT769"/>
    <mergeCell ref="A763:E764"/>
    <mergeCell ref="F763:H763"/>
    <mergeCell ref="F764:H764"/>
    <mergeCell ref="B765:E765"/>
    <mergeCell ref="B766:E766"/>
    <mergeCell ref="A767:E767"/>
    <mergeCell ref="A739:E739"/>
    <mergeCell ref="F739:I739"/>
    <mergeCell ref="K739:O739"/>
    <mergeCell ref="P739:T739"/>
    <mergeCell ref="U739:Y739"/>
    <mergeCell ref="Z739:AD739"/>
    <mergeCell ref="AE739:AI739"/>
    <mergeCell ref="AR545:AR573"/>
    <mergeCell ref="AS545:AS573"/>
    <mergeCell ref="AT545:AT573"/>
    <mergeCell ref="K543:O543"/>
    <mergeCell ref="P543:T543"/>
    <mergeCell ref="U543:Y543"/>
    <mergeCell ref="Z543:AD543"/>
    <mergeCell ref="AE543:AI543"/>
    <mergeCell ref="AJ543:AO543"/>
    <mergeCell ref="A544:E544"/>
    <mergeCell ref="F544:I544"/>
    <mergeCell ref="K544:AP544"/>
    <mergeCell ref="F545:I545"/>
    <mergeCell ref="F546:I546"/>
    <mergeCell ref="F547:I547"/>
    <mergeCell ref="F548:I548"/>
    <mergeCell ref="F550:I550"/>
    <mergeCell ref="F549:I549"/>
    <mergeCell ref="B966:E980"/>
    <mergeCell ref="B981:E983"/>
    <mergeCell ref="K984:O984"/>
    <mergeCell ref="P984:T984"/>
    <mergeCell ref="U984:Y984"/>
    <mergeCell ref="Z984:AD984"/>
    <mergeCell ref="AE984:AI984"/>
    <mergeCell ref="AJ984:AO984"/>
    <mergeCell ref="A950:E950"/>
    <mergeCell ref="F950:H950"/>
    <mergeCell ref="A951:E952"/>
    <mergeCell ref="F951:H951"/>
    <mergeCell ref="F952:H952"/>
    <mergeCell ref="A953:E953"/>
    <mergeCell ref="F953:H953"/>
    <mergeCell ref="A954:E955"/>
    <mergeCell ref="F954:H954"/>
    <mergeCell ref="F955:H955"/>
    <mergeCell ref="A956:E956"/>
    <mergeCell ref="F956:H956"/>
    <mergeCell ref="A957:E958"/>
    <mergeCell ref="F957:H957"/>
    <mergeCell ref="F958:H958"/>
    <mergeCell ref="A959:E960"/>
    <mergeCell ref="F959:H959"/>
    <mergeCell ref="F960:H960"/>
    <mergeCell ref="A984:E984"/>
    <mergeCell ref="F972:I972"/>
    <mergeCell ref="F973:I973"/>
    <mergeCell ref="A947:E947"/>
    <mergeCell ref="A948:E949"/>
    <mergeCell ref="B912:E912"/>
    <mergeCell ref="B913:E913"/>
    <mergeCell ref="A914:E914"/>
    <mergeCell ref="B917:E931"/>
    <mergeCell ref="F930:I930"/>
    <mergeCell ref="F931:I931"/>
    <mergeCell ref="B932:E934"/>
    <mergeCell ref="F932:I932"/>
    <mergeCell ref="F933:I933"/>
    <mergeCell ref="F934:I934"/>
    <mergeCell ref="A935:E935"/>
    <mergeCell ref="F935:I935"/>
    <mergeCell ref="AT6:AT34"/>
    <mergeCell ref="AS6:AS34"/>
    <mergeCell ref="AR6:AR34"/>
    <mergeCell ref="AR398:AR426"/>
    <mergeCell ref="AS398:AS426"/>
    <mergeCell ref="AT398:AT426"/>
    <mergeCell ref="A447:D456"/>
    <mergeCell ref="E447:E456"/>
    <mergeCell ref="AR447:AR475"/>
    <mergeCell ref="AS447:AS475"/>
    <mergeCell ref="AT447:AT475"/>
    <mergeCell ref="A496:D505"/>
    <mergeCell ref="E496:E505"/>
    <mergeCell ref="AR496:AR524"/>
    <mergeCell ref="AS496:AS524"/>
    <mergeCell ref="AT496:AT524"/>
    <mergeCell ref="A545:D554"/>
    <mergeCell ref="E545:E554"/>
    <mergeCell ref="K935:O935"/>
    <mergeCell ref="P935:T935"/>
    <mergeCell ref="U935:Y935"/>
    <mergeCell ref="Z935:AD935"/>
    <mergeCell ref="AE935:AI935"/>
    <mergeCell ref="A901:E901"/>
    <mergeCell ref="F901:H901"/>
    <mergeCell ref="A902:E903"/>
    <mergeCell ref="F902:H902"/>
    <mergeCell ref="F903:H903"/>
    <mergeCell ref="A904:E904"/>
    <mergeCell ref="F904:H904"/>
    <mergeCell ref="A905:E906"/>
    <mergeCell ref="F905:H905"/>
    <mergeCell ref="F906:H906"/>
    <mergeCell ref="F907:H907"/>
    <mergeCell ref="A908:E909"/>
    <mergeCell ref="F908:H908"/>
    <mergeCell ref="F909:H909"/>
    <mergeCell ref="A910:E911"/>
    <mergeCell ref="F910:H910"/>
    <mergeCell ref="F911:H911"/>
    <mergeCell ref="A907:E907"/>
    <mergeCell ref="F920:I920"/>
    <mergeCell ref="F921:I921"/>
    <mergeCell ref="F922:I922"/>
    <mergeCell ref="F912:I912"/>
    <mergeCell ref="F913:I913"/>
    <mergeCell ref="F914:I914"/>
    <mergeCell ref="F915:I915"/>
    <mergeCell ref="F916:I916"/>
    <mergeCell ref="B883:E885"/>
    <mergeCell ref="F883:I883"/>
    <mergeCell ref="F884:I884"/>
    <mergeCell ref="A886:E886"/>
    <mergeCell ref="K886:O886"/>
    <mergeCell ref="P886:T886"/>
    <mergeCell ref="U886:Y886"/>
    <mergeCell ref="Z886:AD886"/>
    <mergeCell ref="AE886:AI886"/>
    <mergeCell ref="AJ886:AO886"/>
    <mergeCell ref="A887:E887"/>
    <mergeCell ref="K887:AP887"/>
    <mergeCell ref="F895:H895"/>
    <mergeCell ref="A856:E857"/>
    <mergeCell ref="F856:H856"/>
    <mergeCell ref="F857:H857"/>
    <mergeCell ref="A858:E858"/>
    <mergeCell ref="F858:H858"/>
    <mergeCell ref="A859:E860"/>
    <mergeCell ref="F859:H859"/>
    <mergeCell ref="F860:H860"/>
    <mergeCell ref="F861:H861"/>
    <mergeCell ref="F862:H862"/>
    <mergeCell ref="B863:E863"/>
    <mergeCell ref="B864:E864"/>
    <mergeCell ref="A865:E865"/>
    <mergeCell ref="F865:I865"/>
    <mergeCell ref="F866:I866"/>
    <mergeCell ref="A837:E837"/>
    <mergeCell ref="F844:I844"/>
    <mergeCell ref="F868:I868"/>
    <mergeCell ref="F869:I869"/>
    <mergeCell ref="F870:I870"/>
    <mergeCell ref="F871:I871"/>
    <mergeCell ref="F872:I872"/>
    <mergeCell ref="F873:I873"/>
    <mergeCell ref="F874:I874"/>
    <mergeCell ref="F875:I875"/>
    <mergeCell ref="F876:I876"/>
    <mergeCell ref="F877:I877"/>
    <mergeCell ref="F878:I878"/>
    <mergeCell ref="F879:I879"/>
    <mergeCell ref="F880:I880"/>
    <mergeCell ref="F881:I881"/>
    <mergeCell ref="F867:I867"/>
    <mergeCell ref="B868:E882"/>
    <mergeCell ref="A861:E862"/>
    <mergeCell ref="F882:I882"/>
    <mergeCell ref="F846:H846"/>
    <mergeCell ref="F847:H847"/>
    <mergeCell ref="F848:H848"/>
    <mergeCell ref="K837:O837"/>
    <mergeCell ref="P837:T837"/>
    <mergeCell ref="U837:Y837"/>
    <mergeCell ref="Z837:AD837"/>
    <mergeCell ref="AE837:AI837"/>
    <mergeCell ref="AJ837:AO837"/>
    <mergeCell ref="A838:E838"/>
    <mergeCell ref="K838:AP838"/>
    <mergeCell ref="F797:H797"/>
    <mergeCell ref="F798:H798"/>
    <mergeCell ref="F799:H799"/>
    <mergeCell ref="A800:E800"/>
    <mergeCell ref="A801:E802"/>
    <mergeCell ref="A803:E803"/>
    <mergeCell ref="A806:E806"/>
    <mergeCell ref="A807:E808"/>
    <mergeCell ref="A809:E809"/>
    <mergeCell ref="A810:E811"/>
    <mergeCell ref="A812:E813"/>
    <mergeCell ref="B814:E814"/>
    <mergeCell ref="F814:I814"/>
    <mergeCell ref="B815:E815"/>
    <mergeCell ref="F815:I815"/>
    <mergeCell ref="A790:D799"/>
    <mergeCell ref="E790:E799"/>
    <mergeCell ref="F820:I820"/>
    <mergeCell ref="F821:I821"/>
    <mergeCell ref="F795:I795"/>
    <mergeCell ref="F796:I796"/>
    <mergeCell ref="A816:E816"/>
    <mergeCell ref="F816:I816"/>
    <mergeCell ref="F817:I817"/>
    <mergeCell ref="B770:E784"/>
    <mergeCell ref="B785:E787"/>
    <mergeCell ref="A788:E788"/>
    <mergeCell ref="K788:O788"/>
    <mergeCell ref="P788:T788"/>
    <mergeCell ref="U788:Y788"/>
    <mergeCell ref="Z788:AD788"/>
    <mergeCell ref="AE788:AI788"/>
    <mergeCell ref="AJ788:AO788"/>
    <mergeCell ref="K789:AP789"/>
    <mergeCell ref="A751:E751"/>
    <mergeCell ref="A752:E753"/>
    <mergeCell ref="A754:E754"/>
    <mergeCell ref="A755:E756"/>
    <mergeCell ref="F755:H755"/>
    <mergeCell ref="F756:H756"/>
    <mergeCell ref="A757:E757"/>
    <mergeCell ref="F757:H757"/>
    <mergeCell ref="A758:E759"/>
    <mergeCell ref="F758:H758"/>
    <mergeCell ref="F759:H759"/>
    <mergeCell ref="A760:E760"/>
    <mergeCell ref="F760:H760"/>
    <mergeCell ref="A761:E762"/>
    <mergeCell ref="F761:H761"/>
    <mergeCell ref="F762:H762"/>
    <mergeCell ref="F784:I784"/>
    <mergeCell ref="F785:I785"/>
    <mergeCell ref="F778:I778"/>
    <mergeCell ref="F779:I779"/>
    <mergeCell ref="F786:I786"/>
    <mergeCell ref="F787:I787"/>
    <mergeCell ref="A740:E740"/>
    <mergeCell ref="F740:I740"/>
    <mergeCell ref="K740:AP740"/>
    <mergeCell ref="F741:I741"/>
    <mergeCell ref="F742:I742"/>
    <mergeCell ref="F743:I743"/>
    <mergeCell ref="F744:I744"/>
    <mergeCell ref="F745:I745"/>
    <mergeCell ref="F746:I746"/>
    <mergeCell ref="F747:I747"/>
    <mergeCell ref="A711:E711"/>
    <mergeCell ref="F711:H711"/>
    <mergeCell ref="A712:E713"/>
    <mergeCell ref="F712:H712"/>
    <mergeCell ref="F713:H713"/>
    <mergeCell ref="A714:E715"/>
    <mergeCell ref="F714:H714"/>
    <mergeCell ref="F715:H715"/>
    <mergeCell ref="B716:E716"/>
    <mergeCell ref="B717:E717"/>
    <mergeCell ref="A718:E718"/>
    <mergeCell ref="B721:E735"/>
    <mergeCell ref="F735:I735"/>
    <mergeCell ref="B736:E738"/>
    <mergeCell ref="F736:I736"/>
    <mergeCell ref="F737:I737"/>
    <mergeCell ref="F738:I738"/>
    <mergeCell ref="AJ739:AO739"/>
    <mergeCell ref="F722:I722"/>
    <mergeCell ref="F717:I717"/>
    <mergeCell ref="F718:I718"/>
    <mergeCell ref="F719:I719"/>
    <mergeCell ref="F700:H700"/>
    <mergeCell ref="F701:H701"/>
    <mergeCell ref="A702:E702"/>
    <mergeCell ref="F702:H702"/>
    <mergeCell ref="A703:E704"/>
    <mergeCell ref="F703:H703"/>
    <mergeCell ref="F704:H704"/>
    <mergeCell ref="A705:E705"/>
    <mergeCell ref="F705:H705"/>
    <mergeCell ref="A706:E707"/>
    <mergeCell ref="F706:H706"/>
    <mergeCell ref="F707:H707"/>
    <mergeCell ref="A708:E708"/>
    <mergeCell ref="F708:H708"/>
    <mergeCell ref="A709:E710"/>
    <mergeCell ref="F709:H709"/>
    <mergeCell ref="F710:H710"/>
    <mergeCell ref="F689:I689"/>
    <mergeCell ref="A690:E690"/>
    <mergeCell ref="K690:O690"/>
    <mergeCell ref="P690:T690"/>
    <mergeCell ref="U690:Y690"/>
    <mergeCell ref="Z690:AD690"/>
    <mergeCell ref="AE690:AI690"/>
    <mergeCell ref="AJ690:AO690"/>
    <mergeCell ref="A691:E691"/>
    <mergeCell ref="K691:AP691"/>
    <mergeCell ref="F699:H699"/>
    <mergeCell ref="F663:H663"/>
    <mergeCell ref="F664:H664"/>
    <mergeCell ref="A665:E666"/>
    <mergeCell ref="F665:H665"/>
    <mergeCell ref="F666:H666"/>
    <mergeCell ref="B667:E667"/>
    <mergeCell ref="B668:E668"/>
    <mergeCell ref="A669:E669"/>
    <mergeCell ref="F670:I670"/>
    <mergeCell ref="F671:I671"/>
    <mergeCell ref="B672:E686"/>
    <mergeCell ref="F672:I672"/>
    <mergeCell ref="F673:I673"/>
    <mergeCell ref="F674:I674"/>
    <mergeCell ref="F675:I675"/>
    <mergeCell ref="F676:I676"/>
    <mergeCell ref="F677:I677"/>
    <mergeCell ref="F678:I678"/>
    <mergeCell ref="F679:I679"/>
    <mergeCell ref="F680:I680"/>
    <mergeCell ref="F681:I681"/>
    <mergeCell ref="B638:E640"/>
    <mergeCell ref="A641:E641"/>
    <mergeCell ref="K641:O641"/>
    <mergeCell ref="P641:T641"/>
    <mergeCell ref="U641:Y641"/>
    <mergeCell ref="Z641:AD641"/>
    <mergeCell ref="AE641:AI641"/>
    <mergeCell ref="AJ641:AO641"/>
    <mergeCell ref="A642:E642"/>
    <mergeCell ref="K642:AP642"/>
    <mergeCell ref="F650:H650"/>
    <mergeCell ref="F651:H651"/>
    <mergeCell ref="F652:H652"/>
    <mergeCell ref="F648:I648"/>
    <mergeCell ref="F649:I649"/>
    <mergeCell ref="F642:I642"/>
    <mergeCell ref="F643:I643"/>
    <mergeCell ref="F644:I644"/>
    <mergeCell ref="F645:I645"/>
    <mergeCell ref="F646:I646"/>
    <mergeCell ref="F647:I647"/>
    <mergeCell ref="F638:I638"/>
    <mergeCell ref="F639:I639"/>
    <mergeCell ref="F640:I640"/>
    <mergeCell ref="A605:E606"/>
    <mergeCell ref="A607:E607"/>
    <mergeCell ref="A608:E609"/>
    <mergeCell ref="A610:E610"/>
    <mergeCell ref="A611:E612"/>
    <mergeCell ref="A614:E615"/>
    <mergeCell ref="A616:E617"/>
    <mergeCell ref="B618:E618"/>
    <mergeCell ref="F618:I618"/>
    <mergeCell ref="B619:E619"/>
    <mergeCell ref="F619:I619"/>
    <mergeCell ref="A620:E620"/>
    <mergeCell ref="F620:I620"/>
    <mergeCell ref="F621:I621"/>
    <mergeCell ref="F622:I622"/>
    <mergeCell ref="B623:E637"/>
    <mergeCell ref="F623:I623"/>
    <mergeCell ref="F624:I624"/>
    <mergeCell ref="F636:I636"/>
    <mergeCell ref="F637:I637"/>
    <mergeCell ref="F616:H616"/>
    <mergeCell ref="F617:H617"/>
    <mergeCell ref="K592:O592"/>
    <mergeCell ref="P592:T592"/>
    <mergeCell ref="U592:Y592"/>
    <mergeCell ref="Z592:AD592"/>
    <mergeCell ref="AE592:AI592"/>
    <mergeCell ref="AJ592:AO592"/>
    <mergeCell ref="A593:E593"/>
    <mergeCell ref="K593:AP593"/>
    <mergeCell ref="F601:H601"/>
    <mergeCell ref="F602:H602"/>
    <mergeCell ref="F603:H603"/>
    <mergeCell ref="A604:E604"/>
    <mergeCell ref="F604:H604"/>
    <mergeCell ref="A594:D603"/>
    <mergeCell ref="E594:E603"/>
    <mergeCell ref="A562:E563"/>
    <mergeCell ref="F562:H562"/>
    <mergeCell ref="F563:H563"/>
    <mergeCell ref="A564:E564"/>
    <mergeCell ref="F564:H564"/>
    <mergeCell ref="A565:E566"/>
    <mergeCell ref="F565:H565"/>
    <mergeCell ref="F566:H566"/>
    <mergeCell ref="A567:E568"/>
    <mergeCell ref="F567:H567"/>
    <mergeCell ref="F568:H568"/>
    <mergeCell ref="B569:E569"/>
    <mergeCell ref="B570:E570"/>
    <mergeCell ref="A571:E571"/>
    <mergeCell ref="B574:E588"/>
    <mergeCell ref="B589:E591"/>
    <mergeCell ref="A592:E592"/>
    <mergeCell ref="F551:I551"/>
    <mergeCell ref="A515:E515"/>
    <mergeCell ref="F515:H515"/>
    <mergeCell ref="A516:E517"/>
    <mergeCell ref="F516:H516"/>
    <mergeCell ref="F517:H517"/>
    <mergeCell ref="A518:E519"/>
    <mergeCell ref="F518:H518"/>
    <mergeCell ref="F519:H519"/>
    <mergeCell ref="B520:E520"/>
    <mergeCell ref="B521:E521"/>
    <mergeCell ref="A522:E522"/>
    <mergeCell ref="B525:E539"/>
    <mergeCell ref="B540:E542"/>
    <mergeCell ref="F540:I540"/>
    <mergeCell ref="F541:I541"/>
    <mergeCell ref="F542:I542"/>
    <mergeCell ref="A543:E543"/>
    <mergeCell ref="F543:I543"/>
    <mergeCell ref="F538:I538"/>
    <mergeCell ref="F539:I539"/>
    <mergeCell ref="F532:I532"/>
    <mergeCell ref="F533:I533"/>
    <mergeCell ref="F534:I534"/>
    <mergeCell ref="F535:I535"/>
    <mergeCell ref="F536:I536"/>
    <mergeCell ref="F537:I537"/>
    <mergeCell ref="F526:I526"/>
    <mergeCell ref="F527:I527"/>
    <mergeCell ref="F528:I528"/>
    <mergeCell ref="F529:I529"/>
    <mergeCell ref="F504:H504"/>
    <mergeCell ref="F505:H505"/>
    <mergeCell ref="A506:E506"/>
    <mergeCell ref="F506:H506"/>
    <mergeCell ref="A507:E508"/>
    <mergeCell ref="F507:H507"/>
    <mergeCell ref="F508:H508"/>
    <mergeCell ref="A509:E509"/>
    <mergeCell ref="F509:H509"/>
    <mergeCell ref="A510:E511"/>
    <mergeCell ref="F510:H510"/>
    <mergeCell ref="F511:H511"/>
    <mergeCell ref="A512:E512"/>
    <mergeCell ref="F512:H512"/>
    <mergeCell ref="A513:E514"/>
    <mergeCell ref="F513:H513"/>
    <mergeCell ref="F514:H514"/>
    <mergeCell ref="B491:E493"/>
    <mergeCell ref="F491:I491"/>
    <mergeCell ref="F492:I492"/>
    <mergeCell ref="F493:I493"/>
    <mergeCell ref="A494:E494"/>
    <mergeCell ref="F494:I494"/>
    <mergeCell ref="K494:O494"/>
    <mergeCell ref="P494:T494"/>
    <mergeCell ref="U494:Y494"/>
    <mergeCell ref="Z494:AD494"/>
    <mergeCell ref="AE494:AI494"/>
    <mergeCell ref="AJ494:AO494"/>
    <mergeCell ref="A495:E495"/>
    <mergeCell ref="K495:AP495"/>
    <mergeCell ref="F503:H503"/>
    <mergeCell ref="F475:I475"/>
    <mergeCell ref="B476:E490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89:I489"/>
    <mergeCell ref="F490:I490"/>
    <mergeCell ref="F461:H461"/>
    <mergeCell ref="F462:H462"/>
    <mergeCell ref="A463:E463"/>
    <mergeCell ref="F463:H463"/>
    <mergeCell ref="A464:E465"/>
    <mergeCell ref="F464:H464"/>
    <mergeCell ref="F465:H465"/>
    <mergeCell ref="A466:E466"/>
    <mergeCell ref="F466:H466"/>
    <mergeCell ref="A467:E468"/>
    <mergeCell ref="F467:H467"/>
    <mergeCell ref="F468:H468"/>
    <mergeCell ref="A469:E470"/>
    <mergeCell ref="F469:H469"/>
    <mergeCell ref="F470:H470"/>
    <mergeCell ref="B471:E471"/>
    <mergeCell ref="B472:E472"/>
    <mergeCell ref="K445:O445"/>
    <mergeCell ref="P445:T445"/>
    <mergeCell ref="U445:Y445"/>
    <mergeCell ref="Z445:AD445"/>
    <mergeCell ref="AE445:AI445"/>
    <mergeCell ref="AJ445:AO445"/>
    <mergeCell ref="A446:E446"/>
    <mergeCell ref="K446:AP446"/>
    <mergeCell ref="F454:H454"/>
    <mergeCell ref="F455:H455"/>
    <mergeCell ref="F456:H456"/>
    <mergeCell ref="A457:E457"/>
    <mergeCell ref="F457:H457"/>
    <mergeCell ref="A417:E417"/>
    <mergeCell ref="A418:E419"/>
    <mergeCell ref="A420:E421"/>
    <mergeCell ref="B422:E422"/>
    <mergeCell ref="F422:I422"/>
    <mergeCell ref="B423:E423"/>
    <mergeCell ref="F423:I423"/>
    <mergeCell ref="A424:E424"/>
    <mergeCell ref="F424:I424"/>
    <mergeCell ref="F425:I425"/>
    <mergeCell ref="F426:I426"/>
    <mergeCell ref="B427:E441"/>
    <mergeCell ref="F427:I427"/>
    <mergeCell ref="F428:I428"/>
    <mergeCell ref="F429:I429"/>
    <mergeCell ref="B442:E444"/>
    <mergeCell ref="A445:E445"/>
    <mergeCell ref="F449:I449"/>
    <mergeCell ref="F450:I450"/>
    <mergeCell ref="K396:O396"/>
    <mergeCell ref="P396:T396"/>
    <mergeCell ref="U396:Y396"/>
    <mergeCell ref="Z396:AD396"/>
    <mergeCell ref="AE396:AI396"/>
    <mergeCell ref="AJ396:AO396"/>
    <mergeCell ref="A397:E397"/>
    <mergeCell ref="K397:AP397"/>
    <mergeCell ref="F405:H405"/>
    <mergeCell ref="F406:H406"/>
    <mergeCell ref="F407:H407"/>
    <mergeCell ref="F408:H408"/>
    <mergeCell ref="F409:H409"/>
    <mergeCell ref="A414:E414"/>
    <mergeCell ref="A415:E416"/>
    <mergeCell ref="A398:D407"/>
    <mergeCell ref="E398:E407"/>
    <mergeCell ref="A408:E408"/>
    <mergeCell ref="A409:E410"/>
    <mergeCell ref="F410:H410"/>
    <mergeCell ref="A411:E411"/>
    <mergeCell ref="F411:H411"/>
    <mergeCell ref="A412:E413"/>
    <mergeCell ref="F412:H412"/>
    <mergeCell ref="F413:H413"/>
    <mergeCell ref="F414:H414"/>
    <mergeCell ref="F415:H415"/>
    <mergeCell ref="F416:H416"/>
    <mergeCell ref="F397:I397"/>
    <mergeCell ref="F398:I398"/>
    <mergeCell ref="F399:I399"/>
    <mergeCell ref="F400:I400"/>
    <mergeCell ref="B378:E392"/>
    <mergeCell ref="B393:E395"/>
    <mergeCell ref="A396:E396"/>
    <mergeCell ref="F349:I349"/>
    <mergeCell ref="F350:I350"/>
    <mergeCell ref="F351:I351"/>
    <mergeCell ref="F352:I352"/>
    <mergeCell ref="F353:I353"/>
    <mergeCell ref="F354:I354"/>
    <mergeCell ref="F355:I355"/>
    <mergeCell ref="A359:E359"/>
    <mergeCell ref="A360:E361"/>
    <mergeCell ref="A362:E362"/>
    <mergeCell ref="A363:E364"/>
    <mergeCell ref="A365:E365"/>
    <mergeCell ref="F365:H365"/>
    <mergeCell ref="F382:I382"/>
    <mergeCell ref="F383:I383"/>
    <mergeCell ref="F384:I384"/>
    <mergeCell ref="F385:I385"/>
    <mergeCell ref="F386:I386"/>
    <mergeCell ref="F378:I378"/>
    <mergeCell ref="F379:I379"/>
    <mergeCell ref="F392:I392"/>
    <mergeCell ref="F387:I387"/>
    <mergeCell ref="F388:I388"/>
    <mergeCell ref="F389:I389"/>
    <mergeCell ref="F390:I390"/>
    <mergeCell ref="F391:I391"/>
    <mergeCell ref="F380:I380"/>
    <mergeCell ref="F395:I395"/>
    <mergeCell ref="F396:I396"/>
    <mergeCell ref="F332:I332"/>
    <mergeCell ref="F333:I333"/>
    <mergeCell ref="F334:I334"/>
    <mergeCell ref="F335:I335"/>
    <mergeCell ref="F336:I336"/>
    <mergeCell ref="F315:H315"/>
    <mergeCell ref="A316:E316"/>
    <mergeCell ref="F316:H316"/>
    <mergeCell ref="B295:E297"/>
    <mergeCell ref="F295:I295"/>
    <mergeCell ref="F296:I296"/>
    <mergeCell ref="F297:I297"/>
    <mergeCell ref="A298:E298"/>
    <mergeCell ref="F298:I298"/>
    <mergeCell ref="B324:E324"/>
    <mergeCell ref="B325:E325"/>
    <mergeCell ref="A326:E326"/>
    <mergeCell ref="B329:E343"/>
    <mergeCell ref="F301:I301"/>
    <mergeCell ref="F302:I302"/>
    <mergeCell ref="F303:I303"/>
    <mergeCell ref="F304:I304"/>
    <mergeCell ref="F305:I305"/>
    <mergeCell ref="F307:H307"/>
    <mergeCell ref="F308:H308"/>
    <mergeCell ref="F309:H309"/>
    <mergeCell ref="A310:E310"/>
    <mergeCell ref="F310:H310"/>
    <mergeCell ref="A311:E312"/>
    <mergeCell ref="F311:H311"/>
    <mergeCell ref="F312:H312"/>
    <mergeCell ref="A313:E313"/>
    <mergeCell ref="B344:E346"/>
    <mergeCell ref="F345:I345"/>
    <mergeCell ref="F346:I346"/>
    <mergeCell ref="A347:E347"/>
    <mergeCell ref="F347:I347"/>
    <mergeCell ref="F327:I327"/>
    <mergeCell ref="F328:I328"/>
    <mergeCell ref="F329:I329"/>
    <mergeCell ref="F330:I330"/>
    <mergeCell ref="F331:I331"/>
    <mergeCell ref="F324:I324"/>
    <mergeCell ref="A300:D309"/>
    <mergeCell ref="E300:E309"/>
    <mergeCell ref="K298:O298"/>
    <mergeCell ref="P298:T298"/>
    <mergeCell ref="U298:Y298"/>
    <mergeCell ref="Z298:AD298"/>
    <mergeCell ref="F325:I325"/>
    <mergeCell ref="F326:I326"/>
    <mergeCell ref="A317:E318"/>
    <mergeCell ref="F317:H317"/>
    <mergeCell ref="F318:H318"/>
    <mergeCell ref="A319:E319"/>
    <mergeCell ref="F319:H319"/>
    <mergeCell ref="A320:E321"/>
    <mergeCell ref="F320:H320"/>
    <mergeCell ref="F321:H321"/>
    <mergeCell ref="A322:E323"/>
    <mergeCell ref="F322:H322"/>
    <mergeCell ref="F323:H323"/>
    <mergeCell ref="F306:I306"/>
    <mergeCell ref="F300:I300"/>
    <mergeCell ref="AE298:AI298"/>
    <mergeCell ref="AJ298:AO298"/>
    <mergeCell ref="A299:E299"/>
    <mergeCell ref="F299:I299"/>
    <mergeCell ref="K299:AP299"/>
    <mergeCell ref="A270:E270"/>
    <mergeCell ref="F270:H270"/>
    <mergeCell ref="A271:E272"/>
    <mergeCell ref="F271:H271"/>
    <mergeCell ref="F272:H272"/>
    <mergeCell ref="F273:H273"/>
    <mergeCell ref="F274:H274"/>
    <mergeCell ref="B275:E275"/>
    <mergeCell ref="B276:E276"/>
    <mergeCell ref="A277:E277"/>
    <mergeCell ref="B280:E294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A265:E266"/>
    <mergeCell ref="F265:H265"/>
    <mergeCell ref="F266:H266"/>
    <mergeCell ref="A267:E267"/>
    <mergeCell ref="F267:H267"/>
    <mergeCell ref="A268:E269"/>
    <mergeCell ref="F268:H268"/>
    <mergeCell ref="F269:H269"/>
    <mergeCell ref="A273:E274"/>
    <mergeCell ref="F277:I277"/>
    <mergeCell ref="F278:I278"/>
    <mergeCell ref="F279:I279"/>
    <mergeCell ref="F275:I275"/>
    <mergeCell ref="F276:I276"/>
    <mergeCell ref="B177:E177"/>
    <mergeCell ref="B231:E245"/>
    <mergeCell ref="F231:I231"/>
    <mergeCell ref="F232:I232"/>
    <mergeCell ref="F233:I233"/>
    <mergeCell ref="F234:I234"/>
    <mergeCell ref="B246:E248"/>
    <mergeCell ref="A249:E249"/>
    <mergeCell ref="B182:E196"/>
    <mergeCell ref="B197:E199"/>
    <mergeCell ref="A200:E200"/>
    <mergeCell ref="F187:I187"/>
    <mergeCell ref="F188:I188"/>
    <mergeCell ref="F189:I189"/>
    <mergeCell ref="F236:I236"/>
    <mergeCell ref="F237:I237"/>
    <mergeCell ref="F238:I238"/>
    <mergeCell ref="F239:I239"/>
    <mergeCell ref="K249:O249"/>
    <mergeCell ref="P249:T249"/>
    <mergeCell ref="U249:Y249"/>
    <mergeCell ref="Z249:AD249"/>
    <mergeCell ref="AE249:AI249"/>
    <mergeCell ref="AJ249:AO249"/>
    <mergeCell ref="A250:E250"/>
    <mergeCell ref="K250:AP250"/>
    <mergeCell ref="A212:E212"/>
    <mergeCell ref="F212:H212"/>
    <mergeCell ref="A213:E214"/>
    <mergeCell ref="F213:H213"/>
    <mergeCell ref="F214:H214"/>
    <mergeCell ref="A215:E215"/>
    <mergeCell ref="A216:E217"/>
    <mergeCell ref="A218:E218"/>
    <mergeCell ref="A221:E221"/>
    <mergeCell ref="A222:E223"/>
    <mergeCell ref="A224:E225"/>
    <mergeCell ref="B226:E226"/>
    <mergeCell ref="F226:I226"/>
    <mergeCell ref="B227:E227"/>
    <mergeCell ref="F227:I227"/>
    <mergeCell ref="A228:E228"/>
    <mergeCell ref="F228:I228"/>
    <mergeCell ref="F235:I235"/>
    <mergeCell ref="F245:I245"/>
    <mergeCell ref="F246:I246"/>
    <mergeCell ref="F247:I247"/>
    <mergeCell ref="F248:I248"/>
    <mergeCell ref="F249:I249"/>
    <mergeCell ref="F250:I250"/>
    <mergeCell ref="K200:O200"/>
    <mergeCell ref="P200:T200"/>
    <mergeCell ref="U200:Y200"/>
    <mergeCell ref="Z200:AD200"/>
    <mergeCell ref="AE200:AI200"/>
    <mergeCell ref="AJ200:AO200"/>
    <mergeCell ref="A201:E201"/>
    <mergeCell ref="K201:AP201"/>
    <mergeCell ref="F209:H209"/>
    <mergeCell ref="F210:H210"/>
    <mergeCell ref="F211:H211"/>
    <mergeCell ref="A163:E163"/>
    <mergeCell ref="A164:E165"/>
    <mergeCell ref="A166:E166"/>
    <mergeCell ref="A167:E168"/>
    <mergeCell ref="A169:E169"/>
    <mergeCell ref="A170:E171"/>
    <mergeCell ref="F170:H170"/>
    <mergeCell ref="F171:H171"/>
    <mergeCell ref="A172:E172"/>
    <mergeCell ref="F172:H172"/>
    <mergeCell ref="A173:E174"/>
    <mergeCell ref="F173:H173"/>
    <mergeCell ref="F174:H174"/>
    <mergeCell ref="A175:E176"/>
    <mergeCell ref="F175:H175"/>
    <mergeCell ref="F208:I208"/>
    <mergeCell ref="F182:I182"/>
    <mergeCell ref="F183:I183"/>
    <mergeCell ref="F184:I184"/>
    <mergeCell ref="F185:I185"/>
    <mergeCell ref="F186:I186"/>
    <mergeCell ref="E104:E113"/>
    <mergeCell ref="F156:I156"/>
    <mergeCell ref="A121:E122"/>
    <mergeCell ref="F121:H121"/>
    <mergeCell ref="F122:H122"/>
    <mergeCell ref="A123:E123"/>
    <mergeCell ref="F123:H123"/>
    <mergeCell ref="A124:E125"/>
    <mergeCell ref="F124:H124"/>
    <mergeCell ref="F125:H125"/>
    <mergeCell ref="A126:E127"/>
    <mergeCell ref="F126:H126"/>
    <mergeCell ref="F127:H127"/>
    <mergeCell ref="B128:E128"/>
    <mergeCell ref="B129:E129"/>
    <mergeCell ref="A130:E130"/>
    <mergeCell ref="B133:E147"/>
    <mergeCell ref="F137:I137"/>
    <mergeCell ref="F138:I138"/>
    <mergeCell ref="F139:I139"/>
    <mergeCell ref="F140:I140"/>
    <mergeCell ref="B148:E150"/>
    <mergeCell ref="F150:I150"/>
    <mergeCell ref="A151:E151"/>
    <mergeCell ref="K102:O102"/>
    <mergeCell ref="P102:T102"/>
    <mergeCell ref="U102:Y102"/>
    <mergeCell ref="Z102:AD102"/>
    <mergeCell ref="AE102:AI102"/>
    <mergeCell ref="AJ102:AO102"/>
    <mergeCell ref="A103:E103"/>
    <mergeCell ref="F103:I103"/>
    <mergeCell ref="K103:AP103"/>
    <mergeCell ref="F104:I104"/>
    <mergeCell ref="F76:H76"/>
    <mergeCell ref="A77:E78"/>
    <mergeCell ref="F77:H77"/>
    <mergeCell ref="F78:H78"/>
    <mergeCell ref="B79:E79"/>
    <mergeCell ref="F79:I79"/>
    <mergeCell ref="B80:E80"/>
    <mergeCell ref="F80:I80"/>
    <mergeCell ref="A81:E81"/>
    <mergeCell ref="F81:I81"/>
    <mergeCell ref="F82:I82"/>
    <mergeCell ref="F83:I83"/>
    <mergeCell ref="B84:E98"/>
    <mergeCell ref="F84:I84"/>
    <mergeCell ref="F85:I85"/>
    <mergeCell ref="F86:I86"/>
    <mergeCell ref="F87:I87"/>
    <mergeCell ref="F88:I88"/>
    <mergeCell ref="F89:I89"/>
    <mergeCell ref="F90:I90"/>
    <mergeCell ref="F91:I91"/>
    <mergeCell ref="F92:I92"/>
    <mergeCell ref="A53:E53"/>
    <mergeCell ref="B50:E52"/>
    <mergeCell ref="K53:O53"/>
    <mergeCell ref="P53:T53"/>
    <mergeCell ref="U53:Y53"/>
    <mergeCell ref="Z53:AD53"/>
    <mergeCell ref="F23:H23"/>
    <mergeCell ref="F24:H24"/>
    <mergeCell ref="F25:H25"/>
    <mergeCell ref="F26:H26"/>
    <mergeCell ref="B35:E49"/>
    <mergeCell ref="F53:I53"/>
    <mergeCell ref="F27:H27"/>
    <mergeCell ref="F28:H28"/>
    <mergeCell ref="F42:I42"/>
    <mergeCell ref="F43:I43"/>
    <mergeCell ref="F93:I93"/>
    <mergeCell ref="A65:E65"/>
    <mergeCell ref="F65:H65"/>
    <mergeCell ref="A66:E67"/>
    <mergeCell ref="F66:H66"/>
    <mergeCell ref="F67:H67"/>
    <mergeCell ref="A68:E68"/>
    <mergeCell ref="F68:H68"/>
    <mergeCell ref="A69:E70"/>
    <mergeCell ref="F69:H69"/>
    <mergeCell ref="F70:H70"/>
    <mergeCell ref="A71:E71"/>
    <mergeCell ref="F71:H71"/>
    <mergeCell ref="A72:E73"/>
    <mergeCell ref="F72:H72"/>
    <mergeCell ref="F73:H73"/>
    <mergeCell ref="F888:I888"/>
    <mergeCell ref="A789:E789"/>
    <mergeCell ref="F800:H800"/>
    <mergeCell ref="F801:H801"/>
    <mergeCell ref="F802:H802"/>
    <mergeCell ref="F803:H803"/>
    <mergeCell ref="A804:E805"/>
    <mergeCell ref="F804:H804"/>
    <mergeCell ref="F805:H805"/>
    <mergeCell ref="F806:H806"/>
    <mergeCell ref="F807:H807"/>
    <mergeCell ref="F808:H808"/>
    <mergeCell ref="F809:H809"/>
    <mergeCell ref="F810:H810"/>
    <mergeCell ref="F811:H811"/>
    <mergeCell ref="F812:H812"/>
    <mergeCell ref="F813:H813"/>
    <mergeCell ref="A849:E849"/>
    <mergeCell ref="F849:H849"/>
    <mergeCell ref="A850:E851"/>
    <mergeCell ref="F850:H850"/>
    <mergeCell ref="F851:H851"/>
    <mergeCell ref="A852:E852"/>
    <mergeCell ref="F852:H852"/>
    <mergeCell ref="A853:E854"/>
    <mergeCell ref="F853:H853"/>
    <mergeCell ref="F854:H854"/>
    <mergeCell ref="A855:E855"/>
    <mergeCell ref="F855:H855"/>
    <mergeCell ref="F818:I818"/>
    <mergeCell ref="B819:E833"/>
    <mergeCell ref="B834:E836"/>
    <mergeCell ref="F720:I720"/>
    <mergeCell ref="F721:I721"/>
    <mergeCell ref="F716:I716"/>
    <mergeCell ref="F697:I697"/>
    <mergeCell ref="F698:I698"/>
    <mergeCell ref="F969:I969"/>
    <mergeCell ref="F970:I970"/>
    <mergeCell ref="F971:I971"/>
    <mergeCell ref="F961:I961"/>
    <mergeCell ref="F962:I962"/>
    <mergeCell ref="F928:I928"/>
    <mergeCell ref="F929:I929"/>
    <mergeCell ref="F923:I923"/>
    <mergeCell ref="F924:I924"/>
    <mergeCell ref="F893:I893"/>
    <mergeCell ref="F894:I894"/>
    <mergeCell ref="F917:I917"/>
    <mergeCell ref="F918:I918"/>
    <mergeCell ref="F919:I919"/>
    <mergeCell ref="F840:I840"/>
    <mergeCell ref="F832:I832"/>
    <mergeCell ref="F827:I827"/>
    <mergeCell ref="F828:I828"/>
    <mergeCell ref="F829:I829"/>
    <mergeCell ref="F830:I830"/>
    <mergeCell ref="F831:I831"/>
    <mergeCell ref="F843:I843"/>
    <mergeCell ref="F788:I788"/>
    <mergeCell ref="F777:I777"/>
    <mergeCell ref="F822:I822"/>
    <mergeCell ref="F823:I823"/>
    <mergeCell ref="F772:I772"/>
    <mergeCell ref="F682:I682"/>
    <mergeCell ref="F683:I683"/>
    <mergeCell ref="F684:I684"/>
    <mergeCell ref="F685:I685"/>
    <mergeCell ref="F591:I591"/>
    <mergeCell ref="F592:I592"/>
    <mergeCell ref="F556:H556"/>
    <mergeCell ref="F557:H557"/>
    <mergeCell ref="F558:H558"/>
    <mergeCell ref="F559:H559"/>
    <mergeCell ref="A555:E555"/>
    <mergeCell ref="A556:E557"/>
    <mergeCell ref="A558:E558"/>
    <mergeCell ref="A559:E560"/>
    <mergeCell ref="F560:H560"/>
    <mergeCell ref="A561:E561"/>
    <mergeCell ref="F561:H561"/>
    <mergeCell ref="F641:I641"/>
    <mergeCell ref="F630:I630"/>
    <mergeCell ref="F631:I631"/>
    <mergeCell ref="F632:I632"/>
    <mergeCell ref="F633:I633"/>
    <mergeCell ref="F634:I634"/>
    <mergeCell ref="F635:I635"/>
    <mergeCell ref="A613:E613"/>
    <mergeCell ref="F625:I625"/>
    <mergeCell ref="F626:I626"/>
    <mergeCell ref="F627:I627"/>
    <mergeCell ref="F628:I628"/>
    <mergeCell ref="F629:I629"/>
    <mergeCell ref="F598:I598"/>
    <mergeCell ref="F599:I599"/>
    <mergeCell ref="A473:E473"/>
    <mergeCell ref="A458:E459"/>
    <mergeCell ref="F458:H458"/>
    <mergeCell ref="F459:H459"/>
    <mergeCell ref="A460:E460"/>
    <mergeCell ref="F460:H460"/>
    <mergeCell ref="A461:E462"/>
    <mergeCell ref="F472:I472"/>
    <mergeCell ref="F473:I473"/>
    <mergeCell ref="F474:I474"/>
    <mergeCell ref="F495:I495"/>
    <mergeCell ref="F496:I496"/>
    <mergeCell ref="F587:I587"/>
    <mergeCell ref="F588:I588"/>
    <mergeCell ref="F589:I589"/>
    <mergeCell ref="F590:I590"/>
    <mergeCell ref="F581:I581"/>
    <mergeCell ref="F582:I582"/>
    <mergeCell ref="F583:I583"/>
    <mergeCell ref="F584:I584"/>
    <mergeCell ref="F585:I585"/>
    <mergeCell ref="F586:I586"/>
    <mergeCell ref="F575:I575"/>
    <mergeCell ref="F576:I576"/>
    <mergeCell ref="F577:I577"/>
    <mergeCell ref="F578:I578"/>
    <mergeCell ref="F579:I579"/>
    <mergeCell ref="F580:I580"/>
    <mergeCell ref="F569:I569"/>
    <mergeCell ref="F570:I570"/>
    <mergeCell ref="F571:I571"/>
    <mergeCell ref="F572:I572"/>
    <mergeCell ref="AE53:AI53"/>
    <mergeCell ref="AJ53:AO53"/>
    <mergeCell ref="AT2:AT3"/>
    <mergeCell ref="AS2:AS3"/>
    <mergeCell ref="AR2:AR3"/>
    <mergeCell ref="AQ2:AQ3"/>
    <mergeCell ref="F49:I49"/>
    <mergeCell ref="AP3:AP4"/>
    <mergeCell ref="A898:E898"/>
    <mergeCell ref="F898:H898"/>
    <mergeCell ref="A899:E900"/>
    <mergeCell ref="F899:H899"/>
    <mergeCell ref="F845:I845"/>
    <mergeCell ref="F889:I889"/>
    <mergeCell ref="F887:I887"/>
    <mergeCell ref="F885:I885"/>
    <mergeCell ref="F886:I886"/>
    <mergeCell ref="F863:I863"/>
    <mergeCell ref="F864:I864"/>
    <mergeCell ref="F900:H900"/>
    <mergeCell ref="F833:I833"/>
    <mergeCell ref="F834:I834"/>
    <mergeCell ref="F841:I841"/>
    <mergeCell ref="F842:I842"/>
    <mergeCell ref="F824:I824"/>
    <mergeCell ref="F825:I825"/>
    <mergeCell ref="F826:I826"/>
    <mergeCell ref="F835:I835"/>
    <mergeCell ref="F836:I836"/>
    <mergeCell ref="F837:I837"/>
    <mergeCell ref="F838:I838"/>
    <mergeCell ref="F839:I839"/>
    <mergeCell ref="F773:I773"/>
    <mergeCell ref="F774:I774"/>
    <mergeCell ref="F775:I775"/>
    <mergeCell ref="F776:I776"/>
    <mergeCell ref="F789:I789"/>
    <mergeCell ref="F790:I790"/>
    <mergeCell ref="F791:I791"/>
    <mergeCell ref="F792:I792"/>
    <mergeCell ref="F793:I793"/>
    <mergeCell ref="F794:I794"/>
    <mergeCell ref="F780:I780"/>
    <mergeCell ref="F781:I781"/>
    <mergeCell ref="F782:I782"/>
    <mergeCell ref="F783:I783"/>
    <mergeCell ref="F819:I819"/>
    <mergeCell ref="F767:I767"/>
    <mergeCell ref="F768:I768"/>
    <mergeCell ref="F769:I769"/>
    <mergeCell ref="F770:I770"/>
    <mergeCell ref="F771:I771"/>
    <mergeCell ref="F765:I765"/>
    <mergeCell ref="F766:I766"/>
    <mergeCell ref="F725:I725"/>
    <mergeCell ref="F726:I726"/>
    <mergeCell ref="F727:I727"/>
    <mergeCell ref="F728:I728"/>
    <mergeCell ref="F729:I729"/>
    <mergeCell ref="F730:I730"/>
    <mergeCell ref="F723:I723"/>
    <mergeCell ref="F724:I724"/>
    <mergeCell ref="F731:I731"/>
    <mergeCell ref="F732:I732"/>
    <mergeCell ref="F733:I733"/>
    <mergeCell ref="F734:I734"/>
    <mergeCell ref="F752:H752"/>
    <mergeCell ref="F753:H753"/>
    <mergeCell ref="F754:H754"/>
    <mergeCell ref="F748:H748"/>
    <mergeCell ref="F749:H749"/>
    <mergeCell ref="F750:H750"/>
    <mergeCell ref="F751:H751"/>
    <mergeCell ref="F691:I691"/>
    <mergeCell ref="F692:I692"/>
    <mergeCell ref="F693:I693"/>
    <mergeCell ref="F694:I694"/>
    <mergeCell ref="F695:I695"/>
    <mergeCell ref="F696:I696"/>
    <mergeCell ref="A659:E659"/>
    <mergeCell ref="A660:E661"/>
    <mergeCell ref="A653:E653"/>
    <mergeCell ref="F653:H653"/>
    <mergeCell ref="A654:E655"/>
    <mergeCell ref="F654:H654"/>
    <mergeCell ref="F655:H655"/>
    <mergeCell ref="A656:E656"/>
    <mergeCell ref="F656:H656"/>
    <mergeCell ref="A657:E658"/>
    <mergeCell ref="F657:H657"/>
    <mergeCell ref="F658:H658"/>
    <mergeCell ref="F659:H659"/>
    <mergeCell ref="F660:H660"/>
    <mergeCell ref="F661:H661"/>
    <mergeCell ref="F662:H662"/>
    <mergeCell ref="F690:I690"/>
    <mergeCell ref="F668:I668"/>
    <mergeCell ref="F669:I669"/>
    <mergeCell ref="F667:I667"/>
    <mergeCell ref="A662:E662"/>
    <mergeCell ref="A663:E664"/>
    <mergeCell ref="F686:I686"/>
    <mergeCell ref="B687:E689"/>
    <mergeCell ref="F687:I687"/>
    <mergeCell ref="F688:I688"/>
    <mergeCell ref="F600:I600"/>
    <mergeCell ref="F593:I593"/>
    <mergeCell ref="F594:I594"/>
    <mergeCell ref="F595:I595"/>
    <mergeCell ref="F596:I596"/>
    <mergeCell ref="F597:I597"/>
    <mergeCell ref="F605:H605"/>
    <mergeCell ref="F606:H606"/>
    <mergeCell ref="F607:H607"/>
    <mergeCell ref="F608:H608"/>
    <mergeCell ref="F609:H609"/>
    <mergeCell ref="F610:H610"/>
    <mergeCell ref="F611:H611"/>
    <mergeCell ref="F612:H612"/>
    <mergeCell ref="F613:H613"/>
    <mergeCell ref="F614:H614"/>
    <mergeCell ref="F615:H615"/>
    <mergeCell ref="F573:I573"/>
    <mergeCell ref="F574:I574"/>
    <mergeCell ref="F552:H552"/>
    <mergeCell ref="F553:H553"/>
    <mergeCell ref="F554:H554"/>
    <mergeCell ref="F555:H555"/>
    <mergeCell ref="F530:I530"/>
    <mergeCell ref="F531:I531"/>
    <mergeCell ref="F520:I520"/>
    <mergeCell ref="F521:I521"/>
    <mergeCell ref="F522:I522"/>
    <mergeCell ref="F523:I523"/>
    <mergeCell ref="F524:I524"/>
    <mergeCell ref="F525:I525"/>
    <mergeCell ref="F430:I430"/>
    <mergeCell ref="F431:I431"/>
    <mergeCell ref="F432:I432"/>
    <mergeCell ref="F502:I502"/>
    <mergeCell ref="F497:I497"/>
    <mergeCell ref="F498:I498"/>
    <mergeCell ref="F499:I499"/>
    <mergeCell ref="F500:I500"/>
    <mergeCell ref="F501:I501"/>
    <mergeCell ref="F447:I447"/>
    <mergeCell ref="F442:I442"/>
    <mergeCell ref="F443:I443"/>
    <mergeCell ref="F444:I444"/>
    <mergeCell ref="F445:I445"/>
    <mergeCell ref="F446:I446"/>
    <mergeCell ref="F453:I453"/>
    <mergeCell ref="F471:I471"/>
    <mergeCell ref="F448:I448"/>
    <mergeCell ref="F451:I451"/>
    <mergeCell ref="F452:I452"/>
    <mergeCell ref="F418:H418"/>
    <mergeCell ref="F419:H419"/>
    <mergeCell ref="F420:H420"/>
    <mergeCell ref="F421:H421"/>
    <mergeCell ref="F434:I434"/>
    <mergeCell ref="F435:I435"/>
    <mergeCell ref="F436:I436"/>
    <mergeCell ref="F437:I437"/>
    <mergeCell ref="F438:I438"/>
    <mergeCell ref="F439:I439"/>
    <mergeCell ref="F440:I440"/>
    <mergeCell ref="F441:I441"/>
    <mergeCell ref="F433:I433"/>
    <mergeCell ref="F393:I393"/>
    <mergeCell ref="F394:I394"/>
    <mergeCell ref="F401:I401"/>
    <mergeCell ref="F402:I402"/>
    <mergeCell ref="F403:I403"/>
    <mergeCell ref="F404:I404"/>
    <mergeCell ref="F417:H417"/>
    <mergeCell ref="F381:I381"/>
    <mergeCell ref="F373:I373"/>
    <mergeCell ref="F374:I374"/>
    <mergeCell ref="F375:I375"/>
    <mergeCell ref="F376:I376"/>
    <mergeCell ref="F377:I377"/>
    <mergeCell ref="F340:I340"/>
    <mergeCell ref="F341:I341"/>
    <mergeCell ref="F342:I342"/>
    <mergeCell ref="F343:I343"/>
    <mergeCell ref="F344:I344"/>
    <mergeCell ref="F359:H359"/>
    <mergeCell ref="F360:H360"/>
    <mergeCell ref="F361:H361"/>
    <mergeCell ref="F362:H362"/>
    <mergeCell ref="F363:H363"/>
    <mergeCell ref="F364:H364"/>
    <mergeCell ref="F356:H356"/>
    <mergeCell ref="F357:H357"/>
    <mergeCell ref="F358:H358"/>
    <mergeCell ref="F371:H371"/>
    <mergeCell ref="F372:H372"/>
    <mergeCell ref="F313:H313"/>
    <mergeCell ref="A314:E315"/>
    <mergeCell ref="F314:H314"/>
    <mergeCell ref="F242:I242"/>
    <mergeCell ref="F243:I243"/>
    <mergeCell ref="F244:I244"/>
    <mergeCell ref="F229:I229"/>
    <mergeCell ref="F230:I230"/>
    <mergeCell ref="F177:I177"/>
    <mergeCell ref="F178:I178"/>
    <mergeCell ref="F179:I179"/>
    <mergeCell ref="F180:I180"/>
    <mergeCell ref="F202:I202"/>
    <mergeCell ref="F203:I203"/>
    <mergeCell ref="F204:I204"/>
    <mergeCell ref="F205:I205"/>
    <mergeCell ref="F206:I206"/>
    <mergeCell ref="F207:I207"/>
    <mergeCell ref="F196:I196"/>
    <mergeCell ref="F197:I197"/>
    <mergeCell ref="F198:I198"/>
    <mergeCell ref="F199:I199"/>
    <mergeCell ref="F200:I200"/>
    <mergeCell ref="F201:I201"/>
    <mergeCell ref="F190:I190"/>
    <mergeCell ref="F191:I191"/>
    <mergeCell ref="F192:I192"/>
    <mergeCell ref="F193:I193"/>
    <mergeCell ref="F194:I194"/>
    <mergeCell ref="F195:I195"/>
    <mergeCell ref="F240:I240"/>
    <mergeCell ref="F241:I241"/>
    <mergeCell ref="F168:H168"/>
    <mergeCell ref="F169:H169"/>
    <mergeCell ref="F147:I147"/>
    <mergeCell ref="F148:I148"/>
    <mergeCell ref="F149:I149"/>
    <mergeCell ref="F141:I141"/>
    <mergeCell ref="F142:I142"/>
    <mergeCell ref="F143:I143"/>
    <mergeCell ref="F144:I144"/>
    <mergeCell ref="F145:I145"/>
    <mergeCell ref="F146:I146"/>
    <mergeCell ref="F157:I157"/>
    <mergeCell ref="F158:I158"/>
    <mergeCell ref="F159:I159"/>
    <mergeCell ref="F176:H176"/>
    <mergeCell ref="F6:I6"/>
    <mergeCell ref="F7:I7"/>
    <mergeCell ref="F8:I8"/>
    <mergeCell ref="F9:I9"/>
    <mergeCell ref="F10:I10"/>
    <mergeCell ref="F12:I12"/>
    <mergeCell ref="F47:I47"/>
    <mergeCell ref="F48:I48"/>
    <mergeCell ref="F51:I51"/>
    <mergeCell ref="F52:I52"/>
    <mergeCell ref="F50:I50"/>
    <mergeCell ref="F94:I94"/>
    <mergeCell ref="F95:I95"/>
    <mergeCell ref="F96:I96"/>
    <mergeCell ref="F97:I97"/>
    <mergeCell ref="F98:I98"/>
    <mergeCell ref="F74:H74"/>
    <mergeCell ref="F44:I44"/>
    <mergeCell ref="F45:I45"/>
    <mergeCell ref="F46:I46"/>
    <mergeCell ref="A16:E16"/>
    <mergeCell ref="F38:I38"/>
    <mergeCell ref="A17:E18"/>
    <mergeCell ref="F39:I39"/>
    <mergeCell ref="F40:I40"/>
    <mergeCell ref="A19:E19"/>
    <mergeCell ref="F41:I41"/>
    <mergeCell ref="F31:I31"/>
    <mergeCell ref="F32:I32"/>
    <mergeCell ref="F33:I33"/>
    <mergeCell ref="F29:H29"/>
    <mergeCell ref="A32:E32"/>
    <mergeCell ref="F35:I35"/>
    <mergeCell ref="F34:I34"/>
    <mergeCell ref="B31:E31"/>
    <mergeCell ref="F36:I36"/>
    <mergeCell ref="F37:I37"/>
    <mergeCell ref="A23:E24"/>
    <mergeCell ref="A28:E29"/>
    <mergeCell ref="A26:E27"/>
    <mergeCell ref="A6:D15"/>
    <mergeCell ref="E6:E15"/>
    <mergeCell ref="F30:I30"/>
    <mergeCell ref="A25:E25"/>
    <mergeCell ref="K5:AP5"/>
    <mergeCell ref="A5:E5"/>
    <mergeCell ref="F5:I5"/>
    <mergeCell ref="A1:AP1"/>
    <mergeCell ref="A2:C2"/>
    <mergeCell ref="E2:F2"/>
    <mergeCell ref="F11:I11"/>
    <mergeCell ref="AK2:AP2"/>
    <mergeCell ref="AE2:AJ2"/>
    <mergeCell ref="AA2:AD2"/>
    <mergeCell ref="W2:Z2"/>
    <mergeCell ref="K2:N2"/>
    <mergeCell ref="O2:V2"/>
    <mergeCell ref="A20:E21"/>
    <mergeCell ref="F14:H14"/>
    <mergeCell ref="B30:E30"/>
    <mergeCell ref="F13:H13"/>
    <mergeCell ref="F15:H15"/>
    <mergeCell ref="F16:H16"/>
    <mergeCell ref="F17:H17"/>
    <mergeCell ref="F18:H18"/>
    <mergeCell ref="F19:H19"/>
    <mergeCell ref="F20:H20"/>
    <mergeCell ref="F21:H21"/>
    <mergeCell ref="F22:H22"/>
    <mergeCell ref="A22:E22"/>
    <mergeCell ref="A55:D64"/>
    <mergeCell ref="E55:E64"/>
    <mergeCell ref="F55:I55"/>
    <mergeCell ref="AR55:AR83"/>
    <mergeCell ref="AS55:AS83"/>
    <mergeCell ref="AT55:AT83"/>
    <mergeCell ref="F56:I56"/>
    <mergeCell ref="F57:I57"/>
    <mergeCell ref="F58:I58"/>
    <mergeCell ref="F59:I59"/>
    <mergeCell ref="F60:I60"/>
    <mergeCell ref="F61:I61"/>
    <mergeCell ref="F62:H62"/>
    <mergeCell ref="F63:H63"/>
    <mergeCell ref="F64:H64"/>
    <mergeCell ref="A74:E74"/>
    <mergeCell ref="A75:E76"/>
    <mergeCell ref="F75:H75"/>
    <mergeCell ref="AR104:AR132"/>
    <mergeCell ref="AS104:AS132"/>
    <mergeCell ref="AT104:AT132"/>
    <mergeCell ref="F151:I151"/>
    <mergeCell ref="K151:O151"/>
    <mergeCell ref="P151:T151"/>
    <mergeCell ref="U151:Y151"/>
    <mergeCell ref="Z151:AD151"/>
    <mergeCell ref="AE151:AI151"/>
    <mergeCell ref="AJ151:AO151"/>
    <mergeCell ref="A152:E152"/>
    <mergeCell ref="F152:I152"/>
    <mergeCell ref="K152:AP152"/>
    <mergeCell ref="A153:D162"/>
    <mergeCell ref="E153:E162"/>
    <mergeCell ref="F153:I153"/>
    <mergeCell ref="AR153:AR181"/>
    <mergeCell ref="AS153:AS181"/>
    <mergeCell ref="AT153:AT181"/>
    <mergeCell ref="F154:I154"/>
    <mergeCell ref="F155:I155"/>
    <mergeCell ref="A179:E179"/>
    <mergeCell ref="B178:E178"/>
    <mergeCell ref="F181:I181"/>
    <mergeCell ref="F132:I132"/>
    <mergeCell ref="F111:H111"/>
    <mergeCell ref="F112:H112"/>
    <mergeCell ref="F113:H113"/>
    <mergeCell ref="A114:E114"/>
    <mergeCell ref="F114:H114"/>
    <mergeCell ref="A115:E116"/>
    <mergeCell ref="F115:H115"/>
    <mergeCell ref="F976:I976"/>
    <mergeCell ref="F977:I977"/>
    <mergeCell ref="F978:I978"/>
    <mergeCell ref="F979:I979"/>
    <mergeCell ref="F980:I980"/>
    <mergeCell ref="F981:I981"/>
    <mergeCell ref="F982:I982"/>
    <mergeCell ref="F983:I983"/>
    <mergeCell ref="F984:I984"/>
    <mergeCell ref="F890:I890"/>
    <mergeCell ref="F891:I891"/>
    <mergeCell ref="F892:I892"/>
    <mergeCell ref="F925:I925"/>
    <mergeCell ref="F926:I926"/>
    <mergeCell ref="F927:I927"/>
    <mergeCell ref="F944:H944"/>
    <mergeCell ref="F945:H945"/>
    <mergeCell ref="F946:H946"/>
    <mergeCell ref="F947:H947"/>
    <mergeCell ref="F948:H948"/>
    <mergeCell ref="F949:H949"/>
    <mergeCell ref="F963:I963"/>
    <mergeCell ref="F964:I964"/>
    <mergeCell ref="F965:I965"/>
    <mergeCell ref="F974:I974"/>
    <mergeCell ref="F975:I975"/>
    <mergeCell ref="F896:H896"/>
    <mergeCell ref="F897:H897"/>
    <mergeCell ref="F966:I966"/>
    <mergeCell ref="F967:I967"/>
    <mergeCell ref="F968:I968"/>
  </mergeCells>
  <phoneticPr fontId="5"/>
  <conditionalFormatting sqref="F6:I29 F30 F31:I33 F55:I78 F79 F80:I82 F104:I127 F128 F129:I131 F153:I176 F177 F178:I180 F202:I225 F226 F227:I229 F251:I274 F275 F276:I278 F300:I323 F324 F325:I327 F349:I372 F373 F374:I376 F398:I421 F422 F423:I425 F447:I470 F471 F472:I474 F496:I519 F520 F521:I523 F545:I568 F569 F570:I572 F594:I617 F618 F619:I621 F643:I666 F667 F668:I670 F692:I715 F716 F717:I719 F741:I764 F765 F766:I768 F790:I813 F814 F815:I817 F839:I862 F863 F864:I866 F888:I911 F912 F913:I915 F937:I960 F961 F962:I964">
    <cfRule type="expression" dxfId="17" priority="305">
      <formula>$A$17=""</formula>
    </cfRule>
  </conditionalFormatting>
  <conditionalFormatting sqref="K3:AO4 K6:AO52 K55:AO101 K104:AO150 K153:AO199 K202:AO248 K251:AO297 K300:AO346 K349:AO395 K398:AO444 K447:AO493 K496:AO542 K545:AO591 K594:AO640 K643:AO689 K692:AO738 K741:AO787 K790:AO836 K839:AO885 K888:AO934 K937:AO983">
    <cfRule type="expression" dxfId="16" priority="352">
      <formula>K$4="日"</formula>
    </cfRule>
    <cfRule type="expression" dxfId="15" priority="353">
      <formula>K$4="土"</formula>
    </cfRule>
  </conditionalFormatting>
  <conditionalFormatting sqref="AJ53:AO53 AJ102:AO102 AJ151:AO151 AJ200:AO200 AJ249:AO249 AJ298:AO298 AJ347:AO347 AJ396:AO396 AJ445:AO445 AJ494:AO494 AJ543:AO543 AJ592:AO592 AJ641:AO641 AJ690:AO690 AJ739:AO739 AJ788:AO788 AJ837:AO837 AJ886:AO886 AJ935:AO935 AJ984:AO984">
    <cfRule type="cellIs" dxfId="14" priority="408" operator="greaterThan">
      <formula>$A20</formula>
    </cfRule>
  </conditionalFormatting>
  <conditionalFormatting sqref="AM1 AM3:AM4 AM6:AM53 AM55:AM102 AM104:AM151 AM153:AM200 AM202:AM249 AM251:AM298 AM300:AM347 AM349:AM396 AM398:AM445 AM447:AM494 AM496:AM543 AM545:AM592 AM594:AM641 AM643:AM690 AM692:AM739 AM741:AM788 AM790:AM837 AM839:AM886 AM888:AM935 AM937:AM984">
    <cfRule type="expression" dxfId="13" priority="349">
      <formula>$AM$3=""</formula>
    </cfRule>
  </conditionalFormatting>
  <conditionalFormatting sqref="AN1 AN3:AN4 AN6:AN53 AN55:AN102 AN104:AN151 AN153:AN200 AN202:AN249 AN251:AN298 AN300:AN347 AN349:AN396 AN398:AN445 AN447:AN494 AN496:AN543 AN545:AN592 AN594:AN641 AN643:AN690 AN692:AN739 AN741:AN788 AN790:AN837 AN839:AN886 AN888:AN935 AN937:AN984">
    <cfRule type="expression" dxfId="12" priority="350">
      <formula>$AN$3=""</formula>
    </cfRule>
  </conditionalFormatting>
  <conditionalFormatting sqref="AO1 AO3:AO4 AO6:AO53 AO55:AO102 AO104:AO151 AO153:AO200 AO202:AO249 AO251:AO298 AO300:AO347 AO349:AO396 AO398:AO445 AO447:AO494 AO496:AO543 AO545:AO592 AO594:AO641 AO643:AO690 AO692:AO739 AO741:AO788 AO790:AO837 AO839:AO886 AO888:AO935 AO937:AO984">
    <cfRule type="expression" dxfId="11" priority="348">
      <formula>$AO$3=""</formula>
    </cfRule>
  </conditionalFormatting>
  <dataValidations count="3">
    <dataValidation type="list" allowBlank="1" showInputMessage="1" showErrorMessage="1" sqref="A23 A72 A121 A170 A219 A268 A317 A366 A415 A464 A513 A562 A611 A660 A709 A758 A807 A856 A905 A954" xr:uid="{A88A412F-83F4-4519-AA9D-1E2BEFFD1899}">
      <formula1>"100%,95%,90%,80%,70%"</formula1>
    </dataValidation>
    <dataValidation type="list" allowBlank="1" showInputMessage="1" showErrorMessage="1" sqref="AA2:AD2" xr:uid="{141C6B40-BD48-4378-89F0-CF83863C7F77}">
      <formula1>"する,しない"</formula1>
    </dataValidation>
    <dataValidation type="list" allowBlank="1" showInputMessage="1" showErrorMessage="1" sqref="A17:E18 A66:E67 A115:E116 A164:E165 A213:E214 A262:E263 A311:E312 A360:E361 A409:E410 A458:E459 A507:E508 A556:E557 A605:E606 A654:E655 A703:E704 A752:E753 A801:E802 A850:E851 A899:E900 A948:E949" xr:uid="{F6EC6080-8D37-4A76-A878-51BFF4A88345}">
      <formula1>"1,2"</formula1>
    </dataValidation>
  </dataValidations>
  <printOptions horizontalCentered="1" verticalCentered="1"/>
  <pageMargins left="0" right="0" top="0" bottom="0" header="0" footer="0"/>
  <pageSetup paperSize="9" scale="85" fitToHeight="2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134E10-624E-46F7-A85B-28A1369AD39D}">
          <x14:formula1>
            <xm:f>'料金、単位一覧'!$A$47:$A$64</xm:f>
          </x14:formula1>
          <xm:sqref>O2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0763-A1D7-4315-B21F-DFE4A2A7C1B1}">
  <sheetPr>
    <tabColor theme="0" tint="-0.499984740745262"/>
  </sheetPr>
  <dimension ref="A1:AS90"/>
  <sheetViews>
    <sheetView view="pageBreakPreview" zoomScaleSheetLayoutView="100" workbookViewId="0">
      <pane xSplit="9" ySplit="4" topLeftCell="J14" activePane="bottomRight" state="frozen"/>
      <selection activeCell="AR6" sqref="AR6:AR41"/>
      <selection pane="topRight" activeCell="AR6" sqref="AR6:AR41"/>
      <selection pane="bottomLeft" activeCell="AR6" sqref="AR6:AR41"/>
      <selection pane="bottomRight" activeCell="AW31" sqref="AW31"/>
    </sheetView>
  </sheetViews>
  <sheetFormatPr defaultColWidth="9" defaultRowHeight="12.75" customHeight="1" x14ac:dyDescent="0.2"/>
  <cols>
    <col min="1" max="5" width="2.90625" style="14" customWidth="1"/>
    <col min="6" max="9" width="2.90625" style="4" customWidth="1"/>
    <col min="10" max="39" width="2.453125" style="4" customWidth="1"/>
    <col min="40" max="40" width="2.453125" style="15" customWidth="1"/>
    <col min="41" max="41" width="2.453125" style="4" customWidth="1"/>
    <col min="42" max="45" width="9" style="3"/>
    <col min="46" max="16384" width="9" style="4"/>
  </cols>
  <sheetData>
    <row r="1" spans="1:45" ht="18.75" customHeight="1" thickBot="1" x14ac:dyDescent="0.25">
      <c r="A1" s="270" t="s">
        <v>15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</row>
    <row r="2" spans="1:45" ht="18.75" customHeight="1" thickBot="1" x14ac:dyDescent="0.25">
      <c r="A2" s="355">
        <v>2018</v>
      </c>
      <c r="B2" s="355"/>
      <c r="C2" s="355"/>
      <c r="D2" s="5" t="s">
        <v>2</v>
      </c>
      <c r="E2" s="356">
        <v>4</v>
      </c>
      <c r="F2" s="356"/>
      <c r="G2" s="6" t="s">
        <v>3</v>
      </c>
      <c r="H2" s="7"/>
      <c r="I2" s="7"/>
      <c r="J2" s="282" t="s">
        <v>4</v>
      </c>
      <c r="K2" s="283"/>
      <c r="L2" s="283"/>
      <c r="M2" s="283"/>
      <c r="N2" s="283"/>
      <c r="O2" s="284"/>
      <c r="P2" s="357">
        <v>1</v>
      </c>
      <c r="Q2" s="358"/>
      <c r="R2" s="358"/>
      <c r="S2" s="358"/>
      <c r="T2" s="358"/>
      <c r="U2" s="359"/>
      <c r="V2" s="360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</row>
    <row r="3" spans="1:45" ht="18.75" customHeight="1" thickBot="1" x14ac:dyDescent="0.25">
      <c r="A3" s="348"/>
      <c r="B3" s="316"/>
      <c r="C3" s="316"/>
      <c r="D3" s="316"/>
      <c r="E3" s="316"/>
      <c r="F3" s="316"/>
      <c r="G3" s="316"/>
      <c r="H3" s="316"/>
      <c r="I3" s="354"/>
      <c r="J3" s="97">
        <v>43191</v>
      </c>
      <c r="K3" s="98">
        <v>43192</v>
      </c>
      <c r="L3" s="97">
        <v>43193</v>
      </c>
      <c r="M3" s="98">
        <v>43194</v>
      </c>
      <c r="N3" s="97">
        <v>43195</v>
      </c>
      <c r="O3" s="98">
        <v>43196</v>
      </c>
      <c r="P3" s="97">
        <v>43197</v>
      </c>
      <c r="Q3" s="98">
        <v>43198</v>
      </c>
      <c r="R3" s="97">
        <v>43199</v>
      </c>
      <c r="S3" s="98">
        <v>43200</v>
      </c>
      <c r="T3" s="97">
        <v>43201</v>
      </c>
      <c r="U3" s="98">
        <v>43202</v>
      </c>
      <c r="V3" s="97">
        <v>43203</v>
      </c>
      <c r="W3" s="98">
        <v>43204</v>
      </c>
      <c r="X3" s="97">
        <v>43205</v>
      </c>
      <c r="Y3" s="98">
        <v>43206</v>
      </c>
      <c r="Z3" s="97">
        <v>43207</v>
      </c>
      <c r="AA3" s="98">
        <v>43208</v>
      </c>
      <c r="AB3" s="97">
        <v>43209</v>
      </c>
      <c r="AC3" s="98">
        <v>43210</v>
      </c>
      <c r="AD3" s="97">
        <v>43211</v>
      </c>
      <c r="AE3" s="98">
        <v>43212</v>
      </c>
      <c r="AF3" s="97">
        <v>43213</v>
      </c>
      <c r="AG3" s="98">
        <v>43214</v>
      </c>
      <c r="AH3" s="97">
        <v>43215</v>
      </c>
      <c r="AI3" s="98">
        <v>43216</v>
      </c>
      <c r="AJ3" s="97">
        <v>43217</v>
      </c>
      <c r="AK3" s="98">
        <v>43218</v>
      </c>
      <c r="AL3" s="97">
        <v>43219</v>
      </c>
      <c r="AM3" s="98">
        <v>43220</v>
      </c>
      <c r="AN3" s="99" t="s">
        <v>148</v>
      </c>
      <c r="AO3" s="100" t="s">
        <v>5</v>
      </c>
      <c r="AP3" s="101" t="s">
        <v>149</v>
      </c>
      <c r="AQ3" s="102" t="s">
        <v>6</v>
      </c>
      <c r="AR3" s="102" t="s">
        <v>150</v>
      </c>
      <c r="AS3" s="103" t="s">
        <v>7</v>
      </c>
    </row>
    <row r="4" spans="1:45" ht="18.75" customHeight="1" thickBot="1" x14ac:dyDescent="0.25">
      <c r="A4" s="104"/>
      <c r="B4" s="105"/>
      <c r="C4" s="105"/>
      <c r="D4" s="105"/>
      <c r="E4" s="105"/>
      <c r="F4" s="106"/>
      <c r="G4" s="106"/>
      <c r="H4" s="106"/>
      <c r="I4" s="107"/>
      <c r="J4" s="108" t="s">
        <v>151</v>
      </c>
      <c r="K4" s="109" t="s">
        <v>0</v>
      </c>
      <c r="L4" s="108" t="s">
        <v>152</v>
      </c>
      <c r="M4" s="109" t="s">
        <v>153</v>
      </c>
      <c r="N4" s="108" t="s">
        <v>154</v>
      </c>
      <c r="O4" s="109" t="s">
        <v>155</v>
      </c>
      <c r="P4" s="108" t="s">
        <v>156</v>
      </c>
      <c r="Q4" s="109" t="s">
        <v>151</v>
      </c>
      <c r="R4" s="108" t="s">
        <v>0</v>
      </c>
      <c r="S4" s="109" t="s">
        <v>152</v>
      </c>
      <c r="T4" s="108" t="s">
        <v>153</v>
      </c>
      <c r="U4" s="109" t="s">
        <v>154</v>
      </c>
      <c r="V4" s="108" t="s">
        <v>155</v>
      </c>
      <c r="W4" s="109" t="s">
        <v>156</v>
      </c>
      <c r="X4" s="108" t="s">
        <v>151</v>
      </c>
      <c r="Y4" s="109" t="s">
        <v>0</v>
      </c>
      <c r="Z4" s="108" t="s">
        <v>152</v>
      </c>
      <c r="AA4" s="109" t="s">
        <v>153</v>
      </c>
      <c r="AB4" s="108" t="s">
        <v>154</v>
      </c>
      <c r="AC4" s="109" t="s">
        <v>155</v>
      </c>
      <c r="AD4" s="108" t="s">
        <v>156</v>
      </c>
      <c r="AE4" s="109" t="s">
        <v>151</v>
      </c>
      <c r="AF4" s="108" t="s">
        <v>0</v>
      </c>
      <c r="AG4" s="109" t="s">
        <v>152</v>
      </c>
      <c r="AH4" s="108" t="s">
        <v>153</v>
      </c>
      <c r="AI4" s="109" t="s">
        <v>154</v>
      </c>
      <c r="AJ4" s="108" t="s">
        <v>155</v>
      </c>
      <c r="AK4" s="109" t="s">
        <v>156</v>
      </c>
      <c r="AL4" s="108" t="s">
        <v>151</v>
      </c>
      <c r="AM4" s="109" t="s">
        <v>0</v>
      </c>
      <c r="AN4" s="110" t="s">
        <v>148</v>
      </c>
      <c r="AO4" s="111"/>
      <c r="AP4" s="112">
        <v>5583</v>
      </c>
      <c r="AQ4" s="113">
        <v>79698</v>
      </c>
      <c r="AR4" s="113">
        <v>56877</v>
      </c>
      <c r="AS4" s="114">
        <v>22821</v>
      </c>
    </row>
    <row r="5" spans="1:45" ht="12.65" customHeight="1" thickBot="1" x14ac:dyDescent="0.25">
      <c r="A5" s="348" t="s">
        <v>1</v>
      </c>
      <c r="B5" s="349"/>
      <c r="C5" s="349"/>
      <c r="D5" s="349"/>
      <c r="E5" s="350"/>
      <c r="F5" s="351" t="s">
        <v>4</v>
      </c>
      <c r="G5" s="352"/>
      <c r="H5" s="352"/>
      <c r="I5" s="353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6"/>
      <c r="AO5" s="117"/>
      <c r="AP5" s="118">
        <v>215</v>
      </c>
      <c r="AQ5" s="119">
        <v>2344</v>
      </c>
      <c r="AR5" s="119">
        <v>2109</v>
      </c>
      <c r="AS5" s="120">
        <v>235</v>
      </c>
    </row>
    <row r="6" spans="1:45" ht="12.65" customHeight="1" x14ac:dyDescent="0.2">
      <c r="A6" s="247"/>
      <c r="B6" s="248"/>
      <c r="C6" s="248"/>
      <c r="D6" s="248"/>
      <c r="E6" s="252" t="s">
        <v>8</v>
      </c>
      <c r="F6" s="346" t="s">
        <v>157</v>
      </c>
      <c r="G6" s="346"/>
      <c r="H6" s="346"/>
      <c r="I6" s="346"/>
      <c r="J6" s="9"/>
      <c r="K6" s="121"/>
      <c r="L6" s="9"/>
      <c r="M6" s="121"/>
      <c r="N6" s="9"/>
      <c r="O6" s="121"/>
      <c r="P6" s="9"/>
      <c r="Q6" s="121"/>
      <c r="R6" s="9"/>
      <c r="S6" s="121"/>
      <c r="T6" s="9"/>
      <c r="U6" s="121"/>
      <c r="V6" s="9"/>
      <c r="W6" s="121"/>
      <c r="X6" s="9"/>
      <c r="Y6" s="121"/>
      <c r="Z6" s="9"/>
      <c r="AA6" s="121"/>
      <c r="AB6" s="9"/>
      <c r="AC6" s="121"/>
      <c r="AD6" s="9"/>
      <c r="AE6" s="121"/>
      <c r="AF6" s="9"/>
      <c r="AG6" s="121"/>
      <c r="AH6" s="9"/>
      <c r="AI6" s="121"/>
      <c r="AJ6" s="9"/>
      <c r="AK6" s="121"/>
      <c r="AL6" s="9"/>
      <c r="AM6" s="121"/>
      <c r="AN6" s="9"/>
      <c r="AO6" s="10">
        <v>0</v>
      </c>
      <c r="AP6" s="122" t="s">
        <v>158</v>
      </c>
      <c r="AQ6" s="340">
        <v>39719</v>
      </c>
      <c r="AR6" s="340">
        <v>35747</v>
      </c>
      <c r="AS6" s="343">
        <v>3972</v>
      </c>
    </row>
    <row r="7" spans="1:45" ht="12.65" customHeight="1" x14ac:dyDescent="0.2">
      <c r="A7" s="247"/>
      <c r="B7" s="248"/>
      <c r="C7" s="248"/>
      <c r="D7" s="248"/>
      <c r="E7" s="252"/>
      <c r="F7" s="346" t="s">
        <v>159</v>
      </c>
      <c r="G7" s="346"/>
      <c r="H7" s="346"/>
      <c r="I7" s="346"/>
      <c r="J7" s="9"/>
      <c r="K7" s="121"/>
      <c r="L7" s="9"/>
      <c r="M7" s="121"/>
      <c r="N7" s="9"/>
      <c r="O7" s="121"/>
      <c r="P7" s="9"/>
      <c r="Q7" s="121"/>
      <c r="R7" s="9"/>
      <c r="S7" s="121"/>
      <c r="T7" s="9"/>
      <c r="U7" s="121"/>
      <c r="V7" s="9"/>
      <c r="W7" s="121"/>
      <c r="X7" s="9"/>
      <c r="Y7" s="121"/>
      <c r="Z7" s="9"/>
      <c r="AA7" s="121"/>
      <c r="AB7" s="9"/>
      <c r="AC7" s="121"/>
      <c r="AD7" s="9"/>
      <c r="AE7" s="121"/>
      <c r="AF7" s="9"/>
      <c r="AG7" s="121"/>
      <c r="AH7" s="9"/>
      <c r="AI7" s="121"/>
      <c r="AJ7" s="9"/>
      <c r="AK7" s="121"/>
      <c r="AL7" s="9"/>
      <c r="AM7" s="121"/>
      <c r="AN7" s="9"/>
      <c r="AO7" s="10">
        <v>0</v>
      </c>
      <c r="AP7" s="122" t="s">
        <v>158</v>
      </c>
      <c r="AQ7" s="341"/>
      <c r="AR7" s="341"/>
      <c r="AS7" s="344"/>
    </row>
    <row r="8" spans="1:45" ht="12.65" customHeight="1" x14ac:dyDescent="0.2">
      <c r="A8" s="247"/>
      <c r="B8" s="248"/>
      <c r="C8" s="248"/>
      <c r="D8" s="248"/>
      <c r="E8" s="252"/>
      <c r="F8" s="346" t="s">
        <v>160</v>
      </c>
      <c r="G8" s="346"/>
      <c r="H8" s="346"/>
      <c r="I8" s="346"/>
      <c r="J8" s="9"/>
      <c r="K8" s="121"/>
      <c r="L8" s="9"/>
      <c r="M8" s="121"/>
      <c r="N8" s="9"/>
      <c r="O8" s="121"/>
      <c r="P8" s="9"/>
      <c r="Q8" s="121"/>
      <c r="R8" s="9"/>
      <c r="S8" s="121"/>
      <c r="T8" s="9"/>
      <c r="U8" s="121"/>
      <c r="V8" s="9"/>
      <c r="W8" s="121"/>
      <c r="X8" s="9"/>
      <c r="Y8" s="121"/>
      <c r="Z8" s="9"/>
      <c r="AA8" s="121"/>
      <c r="AB8" s="9"/>
      <c r="AC8" s="121"/>
      <c r="AD8" s="9"/>
      <c r="AE8" s="121"/>
      <c r="AF8" s="9"/>
      <c r="AG8" s="121"/>
      <c r="AH8" s="9"/>
      <c r="AI8" s="121"/>
      <c r="AJ8" s="9"/>
      <c r="AK8" s="121"/>
      <c r="AL8" s="9"/>
      <c r="AM8" s="121"/>
      <c r="AN8" s="9"/>
      <c r="AO8" s="10">
        <v>0</v>
      </c>
      <c r="AP8" s="122" t="s">
        <v>158</v>
      </c>
      <c r="AQ8" s="341"/>
      <c r="AR8" s="341"/>
      <c r="AS8" s="344"/>
    </row>
    <row r="9" spans="1:45" ht="12.65" customHeight="1" x14ac:dyDescent="0.2">
      <c r="A9" s="247"/>
      <c r="B9" s="248"/>
      <c r="C9" s="248"/>
      <c r="D9" s="248"/>
      <c r="E9" s="252"/>
      <c r="F9" s="347" t="s">
        <v>161</v>
      </c>
      <c r="G9" s="347"/>
      <c r="H9" s="347"/>
      <c r="I9" s="347"/>
      <c r="J9" s="9"/>
      <c r="K9" s="121"/>
      <c r="L9" s="9"/>
      <c r="M9" s="121"/>
      <c r="N9" s="9"/>
      <c r="O9" s="121"/>
      <c r="P9" s="9"/>
      <c r="Q9" s="121"/>
      <c r="R9" s="9"/>
      <c r="S9" s="121"/>
      <c r="T9" s="9"/>
      <c r="U9" s="121"/>
      <c r="V9" s="9"/>
      <c r="W9" s="121"/>
      <c r="X9" s="9"/>
      <c r="Y9" s="121"/>
      <c r="Z9" s="9"/>
      <c r="AA9" s="121"/>
      <c r="AB9" s="9"/>
      <c r="AC9" s="121"/>
      <c r="AD9" s="9"/>
      <c r="AE9" s="121"/>
      <c r="AF9" s="9"/>
      <c r="AG9" s="121"/>
      <c r="AH9" s="9"/>
      <c r="AI9" s="121"/>
      <c r="AJ9" s="9"/>
      <c r="AK9" s="121"/>
      <c r="AL9" s="9"/>
      <c r="AM9" s="121"/>
      <c r="AN9" s="9"/>
      <c r="AO9" s="10">
        <v>0</v>
      </c>
      <c r="AP9" s="122" t="s">
        <v>158</v>
      </c>
      <c r="AQ9" s="341"/>
      <c r="AR9" s="341"/>
      <c r="AS9" s="344"/>
    </row>
    <row r="10" spans="1:45" ht="12.65" customHeight="1" x14ac:dyDescent="0.2">
      <c r="A10" s="247"/>
      <c r="B10" s="248"/>
      <c r="C10" s="248"/>
      <c r="D10" s="248"/>
      <c r="E10" s="252"/>
      <c r="F10" s="339" t="s">
        <v>162</v>
      </c>
      <c r="G10" s="339"/>
      <c r="H10" s="339"/>
      <c r="I10" s="339"/>
      <c r="J10" s="9"/>
      <c r="K10" s="121"/>
      <c r="L10" s="9"/>
      <c r="M10" s="121"/>
      <c r="N10" s="9"/>
      <c r="O10" s="121"/>
      <c r="P10" s="9"/>
      <c r="Q10" s="121"/>
      <c r="R10" s="9"/>
      <c r="S10" s="121"/>
      <c r="T10" s="9"/>
      <c r="U10" s="121"/>
      <c r="V10" s="9"/>
      <c r="W10" s="121"/>
      <c r="X10" s="9"/>
      <c r="Y10" s="121"/>
      <c r="Z10" s="9"/>
      <c r="AA10" s="121"/>
      <c r="AB10" s="9"/>
      <c r="AC10" s="121"/>
      <c r="AD10" s="9"/>
      <c r="AE10" s="121"/>
      <c r="AF10" s="9"/>
      <c r="AG10" s="121"/>
      <c r="AH10" s="9"/>
      <c r="AI10" s="121"/>
      <c r="AJ10" s="9"/>
      <c r="AK10" s="121"/>
      <c r="AL10" s="9"/>
      <c r="AM10" s="121"/>
      <c r="AN10" s="9"/>
      <c r="AO10" s="10">
        <v>0</v>
      </c>
      <c r="AP10" s="11" t="s">
        <v>158</v>
      </c>
      <c r="AQ10" s="341"/>
      <c r="AR10" s="341"/>
      <c r="AS10" s="344"/>
    </row>
    <row r="11" spans="1:45" ht="12.65" customHeight="1" x14ac:dyDescent="0.2">
      <c r="A11" s="247"/>
      <c r="B11" s="248"/>
      <c r="C11" s="248"/>
      <c r="D11" s="248"/>
      <c r="E11" s="252"/>
      <c r="F11" s="339" t="s">
        <v>163</v>
      </c>
      <c r="G11" s="339"/>
      <c r="H11" s="339"/>
      <c r="I11" s="339"/>
      <c r="J11" s="9"/>
      <c r="K11" s="121"/>
      <c r="L11" s="9"/>
      <c r="M11" s="121"/>
      <c r="N11" s="9"/>
      <c r="O11" s="121"/>
      <c r="P11" s="9"/>
      <c r="Q11" s="121"/>
      <c r="R11" s="9"/>
      <c r="S11" s="121"/>
      <c r="T11" s="9"/>
      <c r="U11" s="121"/>
      <c r="V11" s="9"/>
      <c r="W11" s="121"/>
      <c r="X11" s="9"/>
      <c r="Y11" s="121"/>
      <c r="Z11" s="9"/>
      <c r="AA11" s="121"/>
      <c r="AB11" s="9"/>
      <c r="AC11" s="121"/>
      <c r="AD11" s="9"/>
      <c r="AE11" s="121"/>
      <c r="AF11" s="9"/>
      <c r="AG11" s="121"/>
      <c r="AH11" s="9"/>
      <c r="AI11" s="121"/>
      <c r="AJ11" s="9"/>
      <c r="AK11" s="121"/>
      <c r="AL11" s="9"/>
      <c r="AM11" s="121"/>
      <c r="AN11" s="9"/>
      <c r="AO11" s="10">
        <v>0</v>
      </c>
      <c r="AP11" s="11" t="s">
        <v>158</v>
      </c>
      <c r="AQ11" s="341"/>
      <c r="AR11" s="341"/>
      <c r="AS11" s="344"/>
    </row>
    <row r="12" spans="1:45" ht="12.65" customHeight="1" x14ac:dyDescent="0.2">
      <c r="A12" s="247"/>
      <c r="B12" s="248"/>
      <c r="C12" s="248"/>
      <c r="D12" s="248"/>
      <c r="E12" s="252"/>
      <c r="F12" s="339" t="s">
        <v>164</v>
      </c>
      <c r="G12" s="339"/>
      <c r="H12" s="339"/>
      <c r="I12" s="339"/>
      <c r="J12" s="9"/>
      <c r="K12" s="121"/>
      <c r="L12" s="9"/>
      <c r="M12" s="121"/>
      <c r="N12" s="9"/>
      <c r="O12" s="121"/>
      <c r="P12" s="9"/>
      <c r="Q12" s="121"/>
      <c r="R12" s="9"/>
      <c r="S12" s="121"/>
      <c r="T12" s="9"/>
      <c r="U12" s="121"/>
      <c r="V12" s="9"/>
      <c r="W12" s="121"/>
      <c r="X12" s="9"/>
      <c r="Y12" s="121"/>
      <c r="Z12" s="9"/>
      <c r="AA12" s="121"/>
      <c r="AB12" s="9"/>
      <c r="AC12" s="121"/>
      <c r="AD12" s="9"/>
      <c r="AE12" s="121"/>
      <c r="AF12" s="9"/>
      <c r="AG12" s="121"/>
      <c r="AH12" s="9"/>
      <c r="AI12" s="121"/>
      <c r="AJ12" s="9"/>
      <c r="AK12" s="121"/>
      <c r="AL12" s="9"/>
      <c r="AM12" s="121"/>
      <c r="AN12" s="9"/>
      <c r="AO12" s="10">
        <v>0</v>
      </c>
      <c r="AP12" s="11" t="s">
        <v>158</v>
      </c>
      <c r="AQ12" s="341"/>
      <c r="AR12" s="341"/>
      <c r="AS12" s="344"/>
    </row>
    <row r="13" spans="1:45" ht="12.65" customHeight="1" x14ac:dyDescent="0.2">
      <c r="A13" s="247"/>
      <c r="B13" s="248"/>
      <c r="C13" s="248"/>
      <c r="D13" s="248"/>
      <c r="E13" s="252"/>
      <c r="F13" s="339" t="s">
        <v>165</v>
      </c>
      <c r="G13" s="339"/>
      <c r="H13" s="339"/>
      <c r="I13" s="339"/>
      <c r="J13" s="9"/>
      <c r="K13" s="121"/>
      <c r="L13" s="9"/>
      <c r="M13" s="121"/>
      <c r="N13" s="9"/>
      <c r="O13" s="121"/>
      <c r="P13" s="9"/>
      <c r="Q13" s="121"/>
      <c r="R13" s="9"/>
      <c r="S13" s="121"/>
      <c r="T13" s="9"/>
      <c r="U13" s="121"/>
      <c r="V13" s="9"/>
      <c r="W13" s="121"/>
      <c r="X13" s="9"/>
      <c r="Y13" s="121"/>
      <c r="Z13" s="9"/>
      <c r="AA13" s="121"/>
      <c r="AB13" s="9"/>
      <c r="AC13" s="121"/>
      <c r="AD13" s="9"/>
      <c r="AE13" s="121"/>
      <c r="AF13" s="9"/>
      <c r="AG13" s="121"/>
      <c r="AH13" s="9"/>
      <c r="AI13" s="121"/>
      <c r="AJ13" s="9"/>
      <c r="AK13" s="121"/>
      <c r="AL13" s="9"/>
      <c r="AM13" s="121"/>
      <c r="AN13" s="9"/>
      <c r="AO13" s="10">
        <v>0</v>
      </c>
      <c r="AP13" s="11" t="s">
        <v>158</v>
      </c>
      <c r="AQ13" s="341"/>
      <c r="AR13" s="341"/>
      <c r="AS13" s="344"/>
    </row>
    <row r="14" spans="1:45" ht="12.65" customHeight="1" x14ac:dyDescent="0.2">
      <c r="A14" s="247"/>
      <c r="B14" s="248"/>
      <c r="C14" s="248"/>
      <c r="D14" s="248"/>
      <c r="E14" s="252"/>
      <c r="F14" s="339" t="s">
        <v>166</v>
      </c>
      <c r="G14" s="339"/>
      <c r="H14" s="339"/>
      <c r="I14" s="339"/>
      <c r="J14" s="9"/>
      <c r="K14" s="121"/>
      <c r="L14" s="9"/>
      <c r="M14" s="121"/>
      <c r="N14" s="9"/>
      <c r="O14" s="121"/>
      <c r="P14" s="9"/>
      <c r="Q14" s="121"/>
      <c r="R14" s="9"/>
      <c r="S14" s="121"/>
      <c r="T14" s="9"/>
      <c r="U14" s="121"/>
      <c r="V14" s="9"/>
      <c r="W14" s="121"/>
      <c r="X14" s="9"/>
      <c r="Y14" s="121"/>
      <c r="Z14" s="9"/>
      <c r="AA14" s="121"/>
      <c r="AB14" s="9"/>
      <c r="AC14" s="121"/>
      <c r="AD14" s="9"/>
      <c r="AE14" s="121"/>
      <c r="AF14" s="9"/>
      <c r="AG14" s="121"/>
      <c r="AH14" s="9"/>
      <c r="AI14" s="121"/>
      <c r="AJ14" s="9"/>
      <c r="AK14" s="121"/>
      <c r="AL14" s="9"/>
      <c r="AM14" s="121"/>
      <c r="AN14" s="9"/>
      <c r="AO14" s="10">
        <v>0</v>
      </c>
      <c r="AP14" s="11" t="s">
        <v>158</v>
      </c>
      <c r="AQ14" s="341"/>
      <c r="AR14" s="341"/>
      <c r="AS14" s="344"/>
    </row>
    <row r="15" spans="1:45" ht="12.65" customHeight="1" x14ac:dyDescent="0.2">
      <c r="A15" s="247"/>
      <c r="B15" s="248"/>
      <c r="C15" s="248"/>
      <c r="D15" s="248"/>
      <c r="E15" s="252"/>
      <c r="F15" s="339" t="s">
        <v>167</v>
      </c>
      <c r="G15" s="339"/>
      <c r="H15" s="339"/>
      <c r="I15" s="339"/>
      <c r="J15" s="9"/>
      <c r="K15" s="121"/>
      <c r="L15" s="9"/>
      <c r="M15" s="121"/>
      <c r="N15" s="9"/>
      <c r="O15" s="121"/>
      <c r="P15" s="9"/>
      <c r="Q15" s="121"/>
      <c r="R15" s="9"/>
      <c r="S15" s="121"/>
      <c r="T15" s="9"/>
      <c r="U15" s="121"/>
      <c r="V15" s="9"/>
      <c r="W15" s="121"/>
      <c r="X15" s="9"/>
      <c r="Y15" s="121"/>
      <c r="Z15" s="9"/>
      <c r="AA15" s="121"/>
      <c r="AB15" s="9"/>
      <c r="AC15" s="121"/>
      <c r="AD15" s="9"/>
      <c r="AE15" s="121"/>
      <c r="AF15" s="9"/>
      <c r="AG15" s="121"/>
      <c r="AH15" s="9"/>
      <c r="AI15" s="121"/>
      <c r="AJ15" s="9"/>
      <c r="AK15" s="121"/>
      <c r="AL15" s="9"/>
      <c r="AM15" s="121"/>
      <c r="AN15" s="9"/>
      <c r="AO15" s="10">
        <v>0</v>
      </c>
      <c r="AP15" s="12" t="s">
        <v>158</v>
      </c>
      <c r="AQ15" s="341"/>
      <c r="AR15" s="341"/>
      <c r="AS15" s="344"/>
    </row>
    <row r="16" spans="1:45" ht="12.65" customHeight="1" x14ac:dyDescent="0.2">
      <c r="A16" s="247"/>
      <c r="B16" s="248"/>
      <c r="C16" s="248"/>
      <c r="D16" s="248"/>
      <c r="E16" s="252"/>
      <c r="F16" s="339" t="s">
        <v>168</v>
      </c>
      <c r="G16" s="339"/>
      <c r="H16" s="339"/>
      <c r="I16" s="339"/>
      <c r="J16" s="9"/>
      <c r="K16" s="121"/>
      <c r="L16" s="8">
        <v>1</v>
      </c>
      <c r="M16" s="123"/>
      <c r="N16" s="8">
        <v>1</v>
      </c>
      <c r="O16" s="123">
        <v>1</v>
      </c>
      <c r="P16" s="8">
        <v>1</v>
      </c>
      <c r="Q16" s="121"/>
      <c r="R16" s="9"/>
      <c r="S16" s="121"/>
      <c r="T16" s="9"/>
      <c r="U16" s="121"/>
      <c r="V16" s="9"/>
      <c r="W16" s="121"/>
      <c r="X16" s="9"/>
      <c r="Y16" s="121"/>
      <c r="Z16" s="9"/>
      <c r="AA16" s="121"/>
      <c r="AB16" s="9"/>
      <c r="AC16" s="121"/>
      <c r="AD16" s="9"/>
      <c r="AE16" s="121"/>
      <c r="AF16" s="9"/>
      <c r="AG16" s="121"/>
      <c r="AH16" s="9"/>
      <c r="AI16" s="121"/>
      <c r="AJ16" s="9"/>
      <c r="AK16" s="121"/>
      <c r="AL16" s="9"/>
      <c r="AM16" s="121"/>
      <c r="AN16" s="9"/>
      <c r="AO16" s="10">
        <v>4</v>
      </c>
      <c r="AP16" s="12">
        <v>3632</v>
      </c>
      <c r="AQ16" s="341"/>
      <c r="AR16" s="341"/>
      <c r="AS16" s="344"/>
    </row>
    <row r="17" spans="1:45" ht="12.65" customHeight="1" x14ac:dyDescent="0.2">
      <c r="A17" s="247"/>
      <c r="B17" s="248"/>
      <c r="C17" s="248"/>
      <c r="D17" s="248"/>
      <c r="E17" s="252"/>
      <c r="F17" s="339" t="s">
        <v>169</v>
      </c>
      <c r="G17" s="339"/>
      <c r="H17" s="339"/>
      <c r="I17" s="339"/>
      <c r="J17" s="9"/>
      <c r="K17" s="121"/>
      <c r="L17" s="10">
        <v>1</v>
      </c>
      <c r="M17" s="124"/>
      <c r="N17" s="10"/>
      <c r="O17" s="124"/>
      <c r="P17" s="10"/>
      <c r="Q17" s="121"/>
      <c r="R17" s="9"/>
      <c r="S17" s="121"/>
      <c r="T17" s="9"/>
      <c r="U17" s="121"/>
      <c r="V17" s="9"/>
      <c r="W17" s="121"/>
      <c r="X17" s="9"/>
      <c r="Y17" s="121"/>
      <c r="Z17" s="9"/>
      <c r="AA17" s="121"/>
      <c r="AB17" s="9"/>
      <c r="AC17" s="121"/>
      <c r="AD17" s="9"/>
      <c r="AE17" s="121"/>
      <c r="AF17" s="9"/>
      <c r="AG17" s="121"/>
      <c r="AH17" s="9"/>
      <c r="AI17" s="121"/>
      <c r="AJ17" s="9"/>
      <c r="AK17" s="121"/>
      <c r="AL17" s="9"/>
      <c r="AM17" s="121"/>
      <c r="AN17" s="9"/>
      <c r="AO17" s="10">
        <v>1</v>
      </c>
      <c r="AP17" s="12">
        <v>50</v>
      </c>
      <c r="AQ17" s="341"/>
      <c r="AR17" s="341"/>
      <c r="AS17" s="344"/>
    </row>
    <row r="18" spans="1:45" ht="12.65" customHeight="1" x14ac:dyDescent="0.2">
      <c r="A18" s="247"/>
      <c r="B18" s="248"/>
      <c r="C18" s="248"/>
      <c r="D18" s="248"/>
      <c r="E18" s="252"/>
      <c r="F18" s="339" t="s">
        <v>170</v>
      </c>
      <c r="G18" s="339"/>
      <c r="H18" s="339"/>
      <c r="I18" s="339"/>
      <c r="J18" s="9"/>
      <c r="K18" s="121"/>
      <c r="L18" s="10"/>
      <c r="M18" s="124"/>
      <c r="N18" s="10"/>
      <c r="O18" s="124"/>
      <c r="P18" s="10"/>
      <c r="Q18" s="121"/>
      <c r="R18" s="9"/>
      <c r="S18" s="121"/>
      <c r="T18" s="9"/>
      <c r="U18" s="121"/>
      <c r="V18" s="9"/>
      <c r="W18" s="121"/>
      <c r="X18" s="9"/>
      <c r="Y18" s="121"/>
      <c r="Z18" s="9"/>
      <c r="AA18" s="121"/>
      <c r="AB18" s="9"/>
      <c r="AC18" s="121"/>
      <c r="AD18" s="9"/>
      <c r="AE18" s="121"/>
      <c r="AF18" s="9"/>
      <c r="AG18" s="121"/>
      <c r="AH18" s="9"/>
      <c r="AI18" s="121"/>
      <c r="AJ18" s="9"/>
      <c r="AK18" s="121"/>
      <c r="AL18" s="9"/>
      <c r="AM18" s="121"/>
      <c r="AN18" s="9"/>
      <c r="AO18" s="10">
        <v>0</v>
      </c>
      <c r="AP18" s="12">
        <v>0</v>
      </c>
      <c r="AQ18" s="341"/>
      <c r="AR18" s="341"/>
      <c r="AS18" s="344"/>
    </row>
    <row r="19" spans="1:45" ht="12.65" customHeight="1" x14ac:dyDescent="0.2">
      <c r="A19" s="247"/>
      <c r="B19" s="248"/>
      <c r="C19" s="248"/>
      <c r="D19" s="248"/>
      <c r="E19" s="252"/>
      <c r="F19" s="339" t="s">
        <v>171</v>
      </c>
      <c r="G19" s="339"/>
      <c r="H19" s="339"/>
      <c r="I19" s="339"/>
      <c r="J19" s="9"/>
      <c r="K19" s="121"/>
      <c r="L19" s="10"/>
      <c r="M19" s="124"/>
      <c r="N19" s="10"/>
      <c r="O19" s="124"/>
      <c r="P19" s="10"/>
      <c r="Q19" s="121"/>
      <c r="R19" s="9"/>
      <c r="S19" s="121"/>
      <c r="T19" s="9"/>
      <c r="U19" s="121"/>
      <c r="V19" s="9"/>
      <c r="W19" s="121"/>
      <c r="X19" s="9"/>
      <c r="Y19" s="121"/>
      <c r="Z19" s="9"/>
      <c r="AA19" s="121"/>
      <c r="AB19" s="9"/>
      <c r="AC19" s="121"/>
      <c r="AD19" s="9"/>
      <c r="AE19" s="121"/>
      <c r="AF19" s="9"/>
      <c r="AG19" s="121"/>
      <c r="AH19" s="9"/>
      <c r="AI19" s="121"/>
      <c r="AJ19" s="9"/>
      <c r="AK19" s="121"/>
      <c r="AL19" s="9"/>
      <c r="AM19" s="121"/>
      <c r="AN19" s="9"/>
      <c r="AO19" s="10">
        <v>0</v>
      </c>
      <c r="AP19" s="12">
        <v>0</v>
      </c>
      <c r="AQ19" s="341"/>
      <c r="AR19" s="341"/>
      <c r="AS19" s="344"/>
    </row>
    <row r="20" spans="1:45" ht="12.65" customHeight="1" x14ac:dyDescent="0.2">
      <c r="A20" s="247"/>
      <c r="B20" s="248"/>
      <c r="C20" s="248"/>
      <c r="D20" s="248"/>
      <c r="E20" s="252"/>
      <c r="F20" s="339" t="s">
        <v>172</v>
      </c>
      <c r="G20" s="339"/>
      <c r="H20" s="339"/>
      <c r="I20" s="339"/>
      <c r="J20" s="9"/>
      <c r="K20" s="121"/>
      <c r="L20" s="10">
        <v>1</v>
      </c>
      <c r="M20" s="124"/>
      <c r="N20" s="10">
        <v>1</v>
      </c>
      <c r="O20" s="124"/>
      <c r="P20" s="10">
        <v>1</v>
      </c>
      <c r="Q20" s="121"/>
      <c r="R20" s="9"/>
      <c r="S20" s="121"/>
      <c r="T20" s="9"/>
      <c r="U20" s="121"/>
      <c r="V20" s="9"/>
      <c r="W20" s="121"/>
      <c r="X20" s="9"/>
      <c r="Y20" s="121"/>
      <c r="Z20" s="9"/>
      <c r="AA20" s="121"/>
      <c r="AB20" s="9"/>
      <c r="AC20" s="121"/>
      <c r="AD20" s="9"/>
      <c r="AE20" s="121"/>
      <c r="AF20" s="9"/>
      <c r="AG20" s="121"/>
      <c r="AH20" s="9"/>
      <c r="AI20" s="121"/>
      <c r="AJ20" s="9"/>
      <c r="AK20" s="121"/>
      <c r="AL20" s="9"/>
      <c r="AM20" s="121"/>
      <c r="AN20" s="9"/>
      <c r="AO20" s="10">
        <v>3</v>
      </c>
      <c r="AP20" s="12">
        <v>150</v>
      </c>
      <c r="AQ20" s="341"/>
      <c r="AR20" s="341"/>
      <c r="AS20" s="344"/>
    </row>
    <row r="21" spans="1:45" ht="12.65" customHeight="1" x14ac:dyDescent="0.2">
      <c r="A21" s="247"/>
      <c r="B21" s="248"/>
      <c r="C21" s="248"/>
      <c r="D21" s="248"/>
      <c r="E21" s="252"/>
      <c r="F21" s="339" t="s">
        <v>173</v>
      </c>
      <c r="G21" s="339"/>
      <c r="H21" s="339"/>
      <c r="I21" s="339"/>
      <c r="J21" s="9"/>
      <c r="K21" s="121"/>
      <c r="L21" s="10"/>
      <c r="M21" s="124"/>
      <c r="N21" s="10"/>
      <c r="O21" s="124"/>
      <c r="P21" s="10"/>
      <c r="Q21" s="121"/>
      <c r="R21" s="9"/>
      <c r="S21" s="121"/>
      <c r="T21" s="9"/>
      <c r="U21" s="121"/>
      <c r="V21" s="9"/>
      <c r="W21" s="121"/>
      <c r="X21" s="9"/>
      <c r="Y21" s="121"/>
      <c r="Z21" s="9"/>
      <c r="AA21" s="121"/>
      <c r="AB21" s="9"/>
      <c r="AC21" s="121"/>
      <c r="AD21" s="9"/>
      <c r="AE21" s="121"/>
      <c r="AF21" s="9"/>
      <c r="AG21" s="121"/>
      <c r="AH21" s="9"/>
      <c r="AI21" s="121"/>
      <c r="AJ21" s="9"/>
      <c r="AK21" s="121"/>
      <c r="AL21" s="9"/>
      <c r="AM21" s="121"/>
      <c r="AN21" s="9"/>
      <c r="AO21" s="10">
        <v>0</v>
      </c>
      <c r="AP21" s="12">
        <v>0</v>
      </c>
      <c r="AQ21" s="341"/>
      <c r="AR21" s="341"/>
      <c r="AS21" s="344"/>
    </row>
    <row r="22" spans="1:45" ht="12.65" customHeight="1" x14ac:dyDescent="0.2">
      <c r="A22" s="247"/>
      <c r="B22" s="248"/>
      <c r="C22" s="248"/>
      <c r="D22" s="248"/>
      <c r="E22" s="252"/>
      <c r="F22" s="339" t="s">
        <v>174</v>
      </c>
      <c r="G22" s="339"/>
      <c r="H22" s="339"/>
      <c r="I22" s="339"/>
      <c r="J22" s="9"/>
      <c r="K22" s="121"/>
      <c r="L22" s="10"/>
      <c r="M22" s="124"/>
      <c r="N22" s="10">
        <v>1</v>
      </c>
      <c r="O22" s="124">
        <v>2</v>
      </c>
      <c r="P22" s="10">
        <v>1</v>
      </c>
      <c r="Q22" s="121"/>
      <c r="R22" s="9"/>
      <c r="S22" s="121"/>
      <c r="T22" s="9"/>
      <c r="U22" s="121"/>
      <c r="V22" s="9"/>
      <c r="W22" s="121"/>
      <c r="X22" s="9"/>
      <c r="Y22" s="121"/>
      <c r="Z22" s="9"/>
      <c r="AA22" s="121"/>
      <c r="AB22" s="9"/>
      <c r="AC22" s="121"/>
      <c r="AD22" s="9"/>
      <c r="AE22" s="121"/>
      <c r="AF22" s="9"/>
      <c r="AG22" s="121"/>
      <c r="AH22" s="9"/>
      <c r="AI22" s="121"/>
      <c r="AJ22" s="9"/>
      <c r="AK22" s="121"/>
      <c r="AL22" s="9"/>
      <c r="AM22" s="121"/>
      <c r="AN22" s="9"/>
      <c r="AO22" s="10">
        <v>4</v>
      </c>
      <c r="AP22" s="12">
        <v>-188</v>
      </c>
      <c r="AQ22" s="341"/>
      <c r="AR22" s="341"/>
      <c r="AS22" s="344"/>
    </row>
    <row r="23" spans="1:45" ht="12.65" customHeight="1" x14ac:dyDescent="0.2">
      <c r="A23" s="247"/>
      <c r="B23" s="248"/>
      <c r="C23" s="248"/>
      <c r="D23" s="248"/>
      <c r="E23" s="252"/>
      <c r="F23" s="339" t="s">
        <v>175</v>
      </c>
      <c r="G23" s="339"/>
      <c r="H23" s="339"/>
      <c r="I23" s="339"/>
      <c r="J23" s="9"/>
      <c r="K23" s="121"/>
      <c r="L23" s="9"/>
      <c r="M23" s="121"/>
      <c r="N23" s="9"/>
      <c r="O23" s="121"/>
      <c r="P23" s="9"/>
      <c r="Q23" s="121"/>
      <c r="R23" s="9"/>
      <c r="S23" s="121"/>
      <c r="T23" s="9"/>
      <c r="U23" s="121"/>
      <c r="V23" s="9"/>
      <c r="W23" s="121"/>
      <c r="X23" s="9"/>
      <c r="Y23" s="121"/>
      <c r="Z23" s="9"/>
      <c r="AA23" s="121"/>
      <c r="AB23" s="9"/>
      <c r="AC23" s="121"/>
      <c r="AD23" s="9"/>
      <c r="AE23" s="121"/>
      <c r="AF23" s="9"/>
      <c r="AG23" s="121"/>
      <c r="AH23" s="9"/>
      <c r="AI23" s="121"/>
      <c r="AJ23" s="9"/>
      <c r="AK23" s="121"/>
      <c r="AL23" s="9"/>
      <c r="AM23" s="121"/>
      <c r="AN23" s="9"/>
      <c r="AO23" s="10">
        <v>0</v>
      </c>
      <c r="AP23" s="12">
        <v>0</v>
      </c>
      <c r="AQ23" s="341"/>
      <c r="AR23" s="341"/>
      <c r="AS23" s="344"/>
    </row>
    <row r="24" spans="1:45" ht="12.65" customHeight="1" x14ac:dyDescent="0.2">
      <c r="A24" s="247"/>
      <c r="B24" s="248"/>
      <c r="C24" s="248"/>
      <c r="D24" s="248"/>
      <c r="E24" s="252"/>
      <c r="F24" s="339" t="s">
        <v>176</v>
      </c>
      <c r="G24" s="339"/>
      <c r="H24" s="339"/>
      <c r="I24" s="339"/>
      <c r="J24" s="9"/>
      <c r="K24" s="121"/>
      <c r="L24" s="9"/>
      <c r="M24" s="121"/>
      <c r="N24" s="9"/>
      <c r="O24" s="121"/>
      <c r="P24" s="9"/>
      <c r="Q24" s="121"/>
      <c r="R24" s="9"/>
      <c r="S24" s="121"/>
      <c r="T24" s="9"/>
      <c r="U24" s="121"/>
      <c r="V24" s="9"/>
      <c r="W24" s="121"/>
      <c r="X24" s="9"/>
      <c r="Y24" s="121"/>
      <c r="Z24" s="9"/>
      <c r="AA24" s="121"/>
      <c r="AB24" s="9"/>
      <c r="AC24" s="121"/>
      <c r="AD24" s="9"/>
      <c r="AE24" s="121"/>
      <c r="AF24" s="9"/>
      <c r="AG24" s="121"/>
      <c r="AH24" s="9"/>
      <c r="AI24" s="121"/>
      <c r="AJ24" s="9"/>
      <c r="AK24" s="121"/>
      <c r="AL24" s="9"/>
      <c r="AM24" s="121"/>
      <c r="AN24" s="9"/>
      <c r="AO24" s="10">
        <v>0</v>
      </c>
      <c r="AP24" s="12">
        <v>0</v>
      </c>
      <c r="AQ24" s="341"/>
      <c r="AR24" s="341"/>
      <c r="AS24" s="344"/>
    </row>
    <row r="25" spans="1:45" ht="12.65" customHeight="1" x14ac:dyDescent="0.2">
      <c r="A25" s="247"/>
      <c r="B25" s="248"/>
      <c r="C25" s="248"/>
      <c r="D25" s="248"/>
      <c r="E25" s="252"/>
      <c r="F25" s="339" t="s">
        <v>177</v>
      </c>
      <c r="G25" s="339"/>
      <c r="H25" s="339"/>
      <c r="I25" s="339"/>
      <c r="J25" s="9"/>
      <c r="K25" s="121"/>
      <c r="L25" s="9"/>
      <c r="M25" s="121"/>
      <c r="N25" s="9"/>
      <c r="O25" s="121"/>
      <c r="P25" s="9"/>
      <c r="Q25" s="121"/>
      <c r="R25" s="9"/>
      <c r="S25" s="121"/>
      <c r="T25" s="9"/>
      <c r="U25" s="121"/>
      <c r="V25" s="9"/>
      <c r="W25" s="121"/>
      <c r="X25" s="9"/>
      <c r="Y25" s="121"/>
      <c r="Z25" s="9"/>
      <c r="AA25" s="121"/>
      <c r="AB25" s="9"/>
      <c r="AC25" s="121"/>
      <c r="AD25" s="9"/>
      <c r="AE25" s="121"/>
      <c r="AF25" s="9"/>
      <c r="AG25" s="121"/>
      <c r="AH25" s="9"/>
      <c r="AI25" s="121"/>
      <c r="AJ25" s="9"/>
      <c r="AK25" s="121"/>
      <c r="AL25" s="9"/>
      <c r="AM25" s="121"/>
      <c r="AN25" s="9"/>
      <c r="AO25" s="10">
        <v>0</v>
      </c>
      <c r="AP25" s="12">
        <v>0</v>
      </c>
      <c r="AQ25" s="341"/>
      <c r="AR25" s="341"/>
      <c r="AS25" s="344"/>
    </row>
    <row r="26" spans="1:45" ht="12.65" customHeight="1" x14ac:dyDescent="0.2">
      <c r="A26" s="247"/>
      <c r="B26" s="248"/>
      <c r="C26" s="248"/>
      <c r="D26" s="248"/>
      <c r="E26" s="252"/>
      <c r="F26" s="339" t="s">
        <v>178</v>
      </c>
      <c r="G26" s="339"/>
      <c r="H26" s="339"/>
      <c r="I26" s="339"/>
      <c r="J26" s="9"/>
      <c r="K26" s="121"/>
      <c r="L26" s="9"/>
      <c r="M26" s="121"/>
      <c r="N26" s="9"/>
      <c r="O26" s="121"/>
      <c r="P26" s="9"/>
      <c r="Q26" s="121"/>
      <c r="R26" s="9"/>
      <c r="S26" s="121"/>
      <c r="T26" s="9"/>
      <c r="U26" s="121"/>
      <c r="V26" s="9"/>
      <c r="W26" s="121"/>
      <c r="X26" s="9"/>
      <c r="Y26" s="121"/>
      <c r="Z26" s="9"/>
      <c r="AA26" s="121"/>
      <c r="AB26" s="9"/>
      <c r="AC26" s="121"/>
      <c r="AD26" s="9"/>
      <c r="AE26" s="121"/>
      <c r="AF26" s="9"/>
      <c r="AG26" s="121"/>
      <c r="AH26" s="9"/>
      <c r="AI26" s="121"/>
      <c r="AJ26" s="9"/>
      <c r="AK26" s="121"/>
      <c r="AL26" s="9"/>
      <c r="AM26" s="121"/>
      <c r="AN26" s="9"/>
      <c r="AO26" s="10">
        <v>0</v>
      </c>
      <c r="AP26" s="12">
        <v>0</v>
      </c>
      <c r="AQ26" s="341"/>
      <c r="AR26" s="341"/>
      <c r="AS26" s="344"/>
    </row>
    <row r="27" spans="1:45" ht="12.65" customHeight="1" x14ac:dyDescent="0.2">
      <c r="A27" s="247"/>
      <c r="B27" s="248"/>
      <c r="C27" s="248"/>
      <c r="D27" s="248"/>
      <c r="E27" s="252"/>
      <c r="F27" s="339" t="s">
        <v>179</v>
      </c>
      <c r="G27" s="339"/>
      <c r="H27" s="339"/>
      <c r="I27" s="339"/>
      <c r="J27" s="9"/>
      <c r="K27" s="121"/>
      <c r="L27" s="9"/>
      <c r="M27" s="121"/>
      <c r="N27" s="9"/>
      <c r="O27" s="121"/>
      <c r="P27" s="9"/>
      <c r="Q27" s="121"/>
      <c r="R27" s="9"/>
      <c r="S27" s="121"/>
      <c r="T27" s="9"/>
      <c r="U27" s="121"/>
      <c r="V27" s="9"/>
      <c r="W27" s="121"/>
      <c r="X27" s="9"/>
      <c r="Y27" s="121"/>
      <c r="Z27" s="9"/>
      <c r="AA27" s="121"/>
      <c r="AB27" s="9"/>
      <c r="AC27" s="121"/>
      <c r="AD27" s="9"/>
      <c r="AE27" s="121"/>
      <c r="AF27" s="9"/>
      <c r="AG27" s="121"/>
      <c r="AH27" s="9"/>
      <c r="AI27" s="121"/>
      <c r="AJ27" s="9"/>
      <c r="AK27" s="121"/>
      <c r="AL27" s="9"/>
      <c r="AM27" s="121"/>
      <c r="AN27" s="9"/>
      <c r="AO27" s="10">
        <v>0</v>
      </c>
      <c r="AP27" s="12">
        <v>0</v>
      </c>
      <c r="AQ27" s="341"/>
      <c r="AR27" s="341"/>
      <c r="AS27" s="344"/>
    </row>
    <row r="28" spans="1:45" ht="12.65" customHeight="1" x14ac:dyDescent="0.2">
      <c r="A28" s="247"/>
      <c r="B28" s="248"/>
      <c r="C28" s="248"/>
      <c r="D28" s="248"/>
      <c r="E28" s="252"/>
      <c r="F28" s="339" t="s">
        <v>180</v>
      </c>
      <c r="G28" s="339"/>
      <c r="H28" s="339"/>
      <c r="I28" s="339"/>
      <c r="J28" s="9"/>
      <c r="K28" s="121"/>
      <c r="L28" s="9"/>
      <c r="M28" s="121"/>
      <c r="N28" s="9"/>
      <c r="O28" s="121"/>
      <c r="P28" s="9"/>
      <c r="Q28" s="121"/>
      <c r="R28" s="9"/>
      <c r="S28" s="121"/>
      <c r="T28" s="9"/>
      <c r="U28" s="121"/>
      <c r="V28" s="9"/>
      <c r="W28" s="121"/>
      <c r="X28" s="9"/>
      <c r="Y28" s="121"/>
      <c r="Z28" s="9"/>
      <c r="AA28" s="121"/>
      <c r="AB28" s="9"/>
      <c r="AC28" s="121"/>
      <c r="AD28" s="9"/>
      <c r="AE28" s="121"/>
      <c r="AF28" s="9"/>
      <c r="AG28" s="121"/>
      <c r="AH28" s="9"/>
      <c r="AI28" s="121"/>
      <c r="AJ28" s="9"/>
      <c r="AK28" s="121"/>
      <c r="AL28" s="9"/>
      <c r="AM28" s="121"/>
      <c r="AN28" s="9"/>
      <c r="AO28" s="10">
        <v>0</v>
      </c>
      <c r="AP28" s="12">
        <v>0</v>
      </c>
      <c r="AQ28" s="341"/>
      <c r="AR28" s="341"/>
      <c r="AS28" s="344"/>
    </row>
    <row r="29" spans="1:45" ht="12.65" customHeight="1" x14ac:dyDescent="0.2">
      <c r="A29" s="249"/>
      <c r="B29" s="250"/>
      <c r="C29" s="250"/>
      <c r="D29" s="250"/>
      <c r="E29" s="253"/>
      <c r="F29" s="339" t="s">
        <v>181</v>
      </c>
      <c r="G29" s="339"/>
      <c r="H29" s="339"/>
      <c r="I29" s="339"/>
      <c r="J29" s="9"/>
      <c r="K29" s="121"/>
      <c r="L29" s="9"/>
      <c r="M29" s="121"/>
      <c r="N29" s="9"/>
      <c r="O29" s="121"/>
      <c r="P29" s="9"/>
      <c r="Q29" s="121"/>
      <c r="R29" s="9"/>
      <c r="S29" s="121"/>
      <c r="T29" s="9"/>
      <c r="U29" s="121"/>
      <c r="V29" s="9"/>
      <c r="W29" s="121"/>
      <c r="X29" s="9"/>
      <c r="Y29" s="121"/>
      <c r="Z29" s="9"/>
      <c r="AA29" s="121"/>
      <c r="AB29" s="9"/>
      <c r="AC29" s="121"/>
      <c r="AD29" s="9"/>
      <c r="AE29" s="121"/>
      <c r="AF29" s="9"/>
      <c r="AG29" s="121"/>
      <c r="AH29" s="9"/>
      <c r="AI29" s="121"/>
      <c r="AJ29" s="9"/>
      <c r="AK29" s="121"/>
      <c r="AL29" s="9"/>
      <c r="AM29" s="121"/>
      <c r="AN29" s="9"/>
      <c r="AO29" s="10">
        <v>0</v>
      </c>
      <c r="AP29" s="12">
        <v>0</v>
      </c>
      <c r="AQ29" s="342"/>
      <c r="AR29" s="342"/>
      <c r="AS29" s="345"/>
    </row>
    <row r="30" spans="1:45" ht="12.65" customHeight="1" x14ac:dyDescent="0.2">
      <c r="A30" s="319" t="s">
        <v>182</v>
      </c>
      <c r="B30" s="320"/>
      <c r="C30" s="320"/>
      <c r="D30" s="320"/>
      <c r="E30" s="321"/>
      <c r="F30" s="322" t="s">
        <v>183</v>
      </c>
      <c r="G30" s="323"/>
      <c r="H30" s="323"/>
      <c r="I30" s="323"/>
      <c r="J30" s="9"/>
      <c r="K30" s="121"/>
      <c r="L30" s="9">
        <v>1</v>
      </c>
      <c r="M30" s="121"/>
      <c r="N30" s="9">
        <v>1</v>
      </c>
      <c r="O30" s="121">
        <v>1</v>
      </c>
      <c r="P30" s="9">
        <v>1</v>
      </c>
      <c r="Q30" s="121"/>
      <c r="R30" s="9"/>
      <c r="S30" s="121"/>
      <c r="T30" s="9"/>
      <c r="U30" s="121"/>
      <c r="V30" s="9"/>
      <c r="W30" s="121"/>
      <c r="X30" s="9"/>
      <c r="Y30" s="121"/>
      <c r="Z30" s="9"/>
      <c r="AA30" s="121"/>
      <c r="AB30" s="9"/>
      <c r="AC30" s="121"/>
      <c r="AD30" s="9"/>
      <c r="AE30" s="121"/>
      <c r="AF30" s="9"/>
      <c r="AG30" s="121"/>
      <c r="AH30" s="9"/>
      <c r="AI30" s="121"/>
      <c r="AJ30" s="9"/>
      <c r="AK30" s="121"/>
      <c r="AL30" s="9"/>
      <c r="AM30" s="121"/>
      <c r="AN30" s="9"/>
      <c r="AO30" s="10">
        <v>4</v>
      </c>
      <c r="AP30" s="126"/>
      <c r="AQ30" s="13">
        <v>2200</v>
      </c>
      <c r="AR30" s="125"/>
      <c r="AS30" s="13">
        <v>2200</v>
      </c>
    </row>
    <row r="31" spans="1:45" ht="12.65" customHeight="1" x14ac:dyDescent="0.2">
      <c r="A31" s="245"/>
      <c r="B31" s="246"/>
      <c r="C31" s="246"/>
      <c r="D31" s="246"/>
      <c r="E31" s="325"/>
      <c r="F31" s="322" t="s">
        <v>184</v>
      </c>
      <c r="G31" s="323"/>
      <c r="H31" s="323"/>
      <c r="I31" s="323"/>
      <c r="J31" s="9"/>
      <c r="K31" s="121"/>
      <c r="L31" s="9"/>
      <c r="M31" s="121"/>
      <c r="N31" s="9"/>
      <c r="O31" s="121"/>
      <c r="P31" s="9"/>
      <c r="Q31" s="121"/>
      <c r="R31" s="9"/>
      <c r="S31" s="121"/>
      <c r="T31" s="9"/>
      <c r="U31" s="121"/>
      <c r="V31" s="9"/>
      <c r="W31" s="121"/>
      <c r="X31" s="9"/>
      <c r="Y31" s="121"/>
      <c r="Z31" s="9"/>
      <c r="AA31" s="121"/>
      <c r="AB31" s="9"/>
      <c r="AC31" s="121"/>
      <c r="AD31" s="9"/>
      <c r="AE31" s="121"/>
      <c r="AF31" s="9"/>
      <c r="AG31" s="121"/>
      <c r="AH31" s="9"/>
      <c r="AI31" s="121"/>
      <c r="AJ31" s="9"/>
      <c r="AK31" s="121"/>
      <c r="AL31" s="9"/>
      <c r="AM31" s="121"/>
      <c r="AN31" s="9"/>
      <c r="AO31" s="10">
        <v>0</v>
      </c>
      <c r="AP31" s="13"/>
      <c r="AQ31" s="13">
        <v>0</v>
      </c>
      <c r="AR31" s="13"/>
      <c r="AS31" s="13">
        <v>0</v>
      </c>
    </row>
    <row r="32" spans="1:45" ht="12.65" customHeight="1" x14ac:dyDescent="0.2">
      <c r="A32" s="249"/>
      <c r="B32" s="250"/>
      <c r="C32" s="250"/>
      <c r="D32" s="250"/>
      <c r="E32" s="326"/>
      <c r="F32" s="322" t="s">
        <v>185</v>
      </c>
      <c r="G32" s="323"/>
      <c r="H32" s="323"/>
      <c r="I32" s="323"/>
      <c r="J32" s="9"/>
      <c r="K32" s="121"/>
      <c r="L32" s="9"/>
      <c r="M32" s="121"/>
      <c r="N32" s="9"/>
      <c r="O32" s="121"/>
      <c r="P32" s="9"/>
      <c r="Q32" s="121"/>
      <c r="R32" s="9"/>
      <c r="S32" s="121"/>
      <c r="T32" s="9"/>
      <c r="U32" s="121"/>
      <c r="V32" s="9"/>
      <c r="W32" s="121"/>
      <c r="X32" s="9"/>
      <c r="Y32" s="121"/>
      <c r="Z32" s="9"/>
      <c r="AA32" s="121"/>
      <c r="AB32" s="9"/>
      <c r="AC32" s="121"/>
      <c r="AD32" s="9"/>
      <c r="AE32" s="121"/>
      <c r="AF32" s="9"/>
      <c r="AG32" s="121"/>
      <c r="AH32" s="9"/>
      <c r="AI32" s="121"/>
      <c r="AJ32" s="9"/>
      <c r="AK32" s="121"/>
      <c r="AL32" s="9"/>
      <c r="AM32" s="121"/>
      <c r="AN32" s="9"/>
      <c r="AO32" s="10">
        <v>0</v>
      </c>
      <c r="AP32" s="13"/>
      <c r="AQ32" s="13">
        <v>0</v>
      </c>
      <c r="AR32" s="13"/>
      <c r="AS32" s="13">
        <v>0</v>
      </c>
    </row>
    <row r="33" spans="1:45" ht="12.65" customHeight="1" x14ac:dyDescent="0.2">
      <c r="A33" s="319" t="s">
        <v>186</v>
      </c>
      <c r="B33" s="320"/>
      <c r="C33" s="320"/>
      <c r="D33" s="320"/>
      <c r="E33" s="321"/>
      <c r="F33" s="322" t="s">
        <v>187</v>
      </c>
      <c r="G33" s="323"/>
      <c r="H33" s="323"/>
      <c r="I33" s="323"/>
      <c r="J33" s="9"/>
      <c r="K33" s="121"/>
      <c r="L33" s="9"/>
      <c r="M33" s="121"/>
      <c r="N33" s="9"/>
      <c r="O33" s="121"/>
      <c r="P33" s="9"/>
      <c r="Q33" s="121"/>
      <c r="R33" s="9"/>
      <c r="S33" s="121"/>
      <c r="T33" s="9"/>
      <c r="U33" s="121"/>
      <c r="V33" s="9"/>
      <c r="W33" s="121"/>
      <c r="X33" s="9"/>
      <c r="Y33" s="121"/>
      <c r="Z33" s="9"/>
      <c r="AA33" s="121"/>
      <c r="AB33" s="9"/>
      <c r="AC33" s="121"/>
      <c r="AD33" s="9"/>
      <c r="AE33" s="121"/>
      <c r="AF33" s="9"/>
      <c r="AG33" s="121"/>
      <c r="AH33" s="9"/>
      <c r="AI33" s="121"/>
      <c r="AJ33" s="9"/>
      <c r="AK33" s="121"/>
      <c r="AL33" s="9"/>
      <c r="AM33" s="121"/>
      <c r="AN33" s="9"/>
      <c r="AO33" s="10">
        <v>0</v>
      </c>
      <c r="AP33" s="13"/>
      <c r="AQ33" s="13">
        <v>0</v>
      </c>
      <c r="AR33" s="13"/>
      <c r="AS33" s="13">
        <v>0</v>
      </c>
    </row>
    <row r="34" spans="1:45" ht="12.65" customHeight="1" x14ac:dyDescent="0.2">
      <c r="A34" s="245">
        <v>2</v>
      </c>
      <c r="B34" s="246"/>
      <c r="C34" s="246"/>
      <c r="D34" s="246"/>
      <c r="E34" s="325"/>
      <c r="F34" s="322" t="s">
        <v>188</v>
      </c>
      <c r="G34" s="323"/>
      <c r="H34" s="323"/>
      <c r="I34" s="323"/>
      <c r="J34" s="9"/>
      <c r="K34" s="121"/>
      <c r="L34" s="9"/>
      <c r="M34" s="121"/>
      <c r="N34" s="9"/>
      <c r="O34" s="121"/>
      <c r="P34" s="9"/>
      <c r="Q34" s="121"/>
      <c r="R34" s="9"/>
      <c r="S34" s="121"/>
      <c r="T34" s="9"/>
      <c r="U34" s="121"/>
      <c r="V34" s="9"/>
      <c r="W34" s="121"/>
      <c r="X34" s="9"/>
      <c r="Y34" s="121"/>
      <c r="Z34" s="9"/>
      <c r="AA34" s="121"/>
      <c r="AB34" s="9"/>
      <c r="AC34" s="121"/>
      <c r="AD34" s="9"/>
      <c r="AE34" s="121"/>
      <c r="AF34" s="9"/>
      <c r="AG34" s="121"/>
      <c r="AH34" s="9"/>
      <c r="AI34" s="121"/>
      <c r="AJ34" s="9"/>
      <c r="AK34" s="121"/>
      <c r="AL34" s="9"/>
      <c r="AM34" s="121"/>
      <c r="AN34" s="9"/>
      <c r="AO34" s="10">
        <v>0</v>
      </c>
      <c r="AP34" s="13"/>
      <c r="AQ34" s="13">
        <v>0</v>
      </c>
      <c r="AR34" s="13"/>
      <c r="AS34" s="13">
        <v>0</v>
      </c>
    </row>
    <row r="35" spans="1:45" ht="12.65" customHeight="1" x14ac:dyDescent="0.2">
      <c r="A35" s="249"/>
      <c r="B35" s="250"/>
      <c r="C35" s="250"/>
      <c r="D35" s="250"/>
      <c r="E35" s="326"/>
      <c r="F35" s="322" t="s">
        <v>189</v>
      </c>
      <c r="G35" s="323"/>
      <c r="H35" s="323"/>
      <c r="I35" s="323"/>
      <c r="J35" s="9"/>
      <c r="K35" s="121"/>
      <c r="L35" s="9"/>
      <c r="M35" s="121">
        <v>2</v>
      </c>
      <c r="N35" s="9"/>
      <c r="O35" s="121"/>
      <c r="P35" s="9"/>
      <c r="Q35" s="121"/>
      <c r="R35" s="9"/>
      <c r="S35" s="121"/>
      <c r="T35" s="9"/>
      <c r="U35" s="121"/>
      <c r="V35" s="9"/>
      <c r="W35" s="121"/>
      <c r="X35" s="9"/>
      <c r="Y35" s="121"/>
      <c r="Z35" s="9"/>
      <c r="AA35" s="121"/>
      <c r="AB35" s="9"/>
      <c r="AC35" s="121"/>
      <c r="AD35" s="9"/>
      <c r="AE35" s="121"/>
      <c r="AF35" s="9"/>
      <c r="AG35" s="121"/>
      <c r="AH35" s="9"/>
      <c r="AI35" s="121"/>
      <c r="AJ35" s="9"/>
      <c r="AK35" s="121"/>
      <c r="AL35" s="9"/>
      <c r="AM35" s="121"/>
      <c r="AN35" s="9"/>
      <c r="AO35" s="10">
        <v>2</v>
      </c>
      <c r="AP35" s="13"/>
      <c r="AQ35" s="13">
        <v>2000</v>
      </c>
      <c r="AR35" s="13"/>
      <c r="AS35" s="13">
        <v>2000</v>
      </c>
    </row>
    <row r="36" spans="1:45" ht="12.65" customHeight="1" x14ac:dyDescent="0.2">
      <c r="A36" s="336" t="s">
        <v>9</v>
      </c>
      <c r="B36" s="337"/>
      <c r="C36" s="337"/>
      <c r="D36" s="337"/>
      <c r="E36" s="338"/>
      <c r="F36" s="322" t="s">
        <v>190</v>
      </c>
      <c r="G36" s="323"/>
      <c r="H36" s="323"/>
      <c r="I36" s="323"/>
      <c r="J36" s="9"/>
      <c r="K36" s="121"/>
      <c r="L36" s="9"/>
      <c r="M36" s="121">
        <v>2</v>
      </c>
      <c r="N36" s="9"/>
      <c r="O36" s="121"/>
      <c r="P36" s="9"/>
      <c r="Q36" s="121"/>
      <c r="R36" s="9"/>
      <c r="S36" s="121"/>
      <c r="T36" s="9"/>
      <c r="U36" s="121"/>
      <c r="V36" s="9"/>
      <c r="W36" s="121"/>
      <c r="X36" s="9"/>
      <c r="Y36" s="121"/>
      <c r="Z36" s="9"/>
      <c r="AA36" s="121"/>
      <c r="AB36" s="9"/>
      <c r="AC36" s="121"/>
      <c r="AD36" s="9"/>
      <c r="AE36" s="121"/>
      <c r="AF36" s="9"/>
      <c r="AG36" s="121"/>
      <c r="AH36" s="9"/>
      <c r="AI36" s="121"/>
      <c r="AJ36" s="9"/>
      <c r="AK36" s="121"/>
      <c r="AL36" s="9"/>
      <c r="AM36" s="121"/>
      <c r="AN36" s="9"/>
      <c r="AO36" s="10">
        <v>2</v>
      </c>
      <c r="AP36" s="13"/>
      <c r="AQ36" s="13">
        <v>440</v>
      </c>
      <c r="AR36" s="13"/>
      <c r="AS36" s="13">
        <v>440</v>
      </c>
    </row>
    <row r="37" spans="1:45" ht="12.65" customHeight="1" x14ac:dyDescent="0.2">
      <c r="A37" s="330">
        <v>19705</v>
      </c>
      <c r="B37" s="331"/>
      <c r="C37" s="331"/>
      <c r="D37" s="331"/>
      <c r="E37" s="332"/>
      <c r="F37" s="322" t="s">
        <v>191</v>
      </c>
      <c r="G37" s="323"/>
      <c r="H37" s="323"/>
      <c r="I37" s="323"/>
      <c r="J37" s="9"/>
      <c r="K37" s="121"/>
      <c r="L37" s="9"/>
      <c r="M37" s="121">
        <v>2</v>
      </c>
      <c r="N37" s="9"/>
      <c r="O37" s="121"/>
      <c r="P37" s="9"/>
      <c r="Q37" s="121"/>
      <c r="R37" s="9"/>
      <c r="S37" s="121"/>
      <c r="T37" s="9"/>
      <c r="U37" s="121"/>
      <c r="V37" s="9"/>
      <c r="W37" s="121"/>
      <c r="X37" s="9"/>
      <c r="Y37" s="121"/>
      <c r="Z37" s="9"/>
      <c r="AA37" s="121"/>
      <c r="AB37" s="9"/>
      <c r="AC37" s="121"/>
      <c r="AD37" s="9"/>
      <c r="AE37" s="121"/>
      <c r="AF37" s="9"/>
      <c r="AG37" s="121"/>
      <c r="AH37" s="9"/>
      <c r="AI37" s="121"/>
      <c r="AJ37" s="9"/>
      <c r="AK37" s="121"/>
      <c r="AL37" s="9"/>
      <c r="AM37" s="121"/>
      <c r="AN37" s="9"/>
      <c r="AO37" s="10">
        <v>2</v>
      </c>
      <c r="AP37" s="13"/>
      <c r="AQ37" s="13">
        <v>1300</v>
      </c>
      <c r="AR37" s="13"/>
      <c r="AS37" s="13">
        <v>1300</v>
      </c>
    </row>
    <row r="38" spans="1:45" ht="12.65" customHeight="1" x14ac:dyDescent="0.2">
      <c r="A38" s="333"/>
      <c r="B38" s="334"/>
      <c r="C38" s="334"/>
      <c r="D38" s="334"/>
      <c r="E38" s="335"/>
      <c r="F38" s="322" t="s">
        <v>192</v>
      </c>
      <c r="G38" s="323"/>
      <c r="H38" s="323"/>
      <c r="I38" s="323"/>
      <c r="J38" s="9"/>
      <c r="K38" s="121"/>
      <c r="L38" s="9"/>
      <c r="M38" s="121">
        <v>2</v>
      </c>
      <c r="N38" s="9"/>
      <c r="O38" s="121"/>
      <c r="P38" s="9"/>
      <c r="Q38" s="121"/>
      <c r="R38" s="9"/>
      <c r="S38" s="121"/>
      <c r="T38" s="9"/>
      <c r="U38" s="121"/>
      <c r="V38" s="9"/>
      <c r="W38" s="121"/>
      <c r="X38" s="9"/>
      <c r="Y38" s="121"/>
      <c r="Z38" s="9"/>
      <c r="AA38" s="121"/>
      <c r="AB38" s="9"/>
      <c r="AC38" s="121"/>
      <c r="AD38" s="9"/>
      <c r="AE38" s="121"/>
      <c r="AF38" s="9"/>
      <c r="AG38" s="121"/>
      <c r="AH38" s="9"/>
      <c r="AI38" s="121"/>
      <c r="AJ38" s="9"/>
      <c r="AK38" s="121"/>
      <c r="AL38" s="9"/>
      <c r="AM38" s="121"/>
      <c r="AN38" s="9"/>
      <c r="AO38" s="10">
        <v>2</v>
      </c>
      <c r="AP38" s="13"/>
      <c r="AQ38" s="13">
        <v>660</v>
      </c>
      <c r="AR38" s="13"/>
      <c r="AS38" s="13">
        <v>660</v>
      </c>
    </row>
    <row r="39" spans="1:45" ht="12.65" customHeight="1" x14ac:dyDescent="0.2">
      <c r="A39" s="319" t="s">
        <v>10</v>
      </c>
      <c r="B39" s="320"/>
      <c r="C39" s="320"/>
      <c r="D39" s="320"/>
      <c r="E39" s="321"/>
      <c r="F39" s="322" t="s">
        <v>193</v>
      </c>
      <c r="G39" s="323"/>
      <c r="H39" s="323"/>
      <c r="I39" s="323"/>
      <c r="J39" s="9"/>
      <c r="K39" s="121"/>
      <c r="L39" s="9"/>
      <c r="M39" s="121"/>
      <c r="N39" s="9"/>
      <c r="O39" s="121"/>
      <c r="P39" s="9"/>
      <c r="Q39" s="121"/>
      <c r="R39" s="9"/>
      <c r="S39" s="121"/>
      <c r="T39" s="9"/>
      <c r="U39" s="121"/>
      <c r="V39" s="9"/>
      <c r="W39" s="121"/>
      <c r="X39" s="9"/>
      <c r="Y39" s="121"/>
      <c r="Z39" s="9"/>
      <c r="AA39" s="121"/>
      <c r="AB39" s="9"/>
      <c r="AC39" s="121"/>
      <c r="AD39" s="9"/>
      <c r="AE39" s="121"/>
      <c r="AF39" s="9"/>
      <c r="AG39" s="121"/>
      <c r="AH39" s="9"/>
      <c r="AI39" s="121"/>
      <c r="AJ39" s="9"/>
      <c r="AK39" s="121"/>
      <c r="AL39" s="9"/>
      <c r="AM39" s="121"/>
      <c r="AN39" s="9"/>
      <c r="AO39" s="10">
        <v>0</v>
      </c>
      <c r="AP39" s="13"/>
      <c r="AQ39" s="13">
        <v>0</v>
      </c>
      <c r="AR39" s="13"/>
      <c r="AS39" s="13">
        <v>0</v>
      </c>
    </row>
    <row r="40" spans="1:45" ht="12.65" customHeight="1" x14ac:dyDescent="0.2">
      <c r="A40" s="292">
        <v>0.9</v>
      </c>
      <c r="B40" s="293"/>
      <c r="C40" s="293"/>
      <c r="D40" s="293"/>
      <c r="E40" s="294"/>
      <c r="F40" s="322" t="s">
        <v>194</v>
      </c>
      <c r="G40" s="323"/>
      <c r="H40" s="323"/>
      <c r="I40" s="323"/>
      <c r="J40" s="9"/>
      <c r="K40" s="121"/>
      <c r="L40" s="9"/>
      <c r="M40" s="121"/>
      <c r="N40" s="9"/>
      <c r="O40" s="121"/>
      <c r="P40" s="9"/>
      <c r="Q40" s="121"/>
      <c r="R40" s="9"/>
      <c r="S40" s="121"/>
      <c r="T40" s="9"/>
      <c r="U40" s="121"/>
      <c r="V40" s="9"/>
      <c r="W40" s="121"/>
      <c r="X40" s="9"/>
      <c r="Y40" s="121"/>
      <c r="Z40" s="9"/>
      <c r="AA40" s="121"/>
      <c r="AB40" s="9"/>
      <c r="AC40" s="121"/>
      <c r="AD40" s="9"/>
      <c r="AE40" s="121"/>
      <c r="AF40" s="9"/>
      <c r="AG40" s="121"/>
      <c r="AH40" s="9"/>
      <c r="AI40" s="121"/>
      <c r="AJ40" s="9"/>
      <c r="AK40" s="121"/>
      <c r="AL40" s="9"/>
      <c r="AM40" s="121"/>
      <c r="AN40" s="9"/>
      <c r="AO40" s="10">
        <v>0</v>
      </c>
      <c r="AP40" s="13"/>
      <c r="AQ40" s="13">
        <v>0</v>
      </c>
      <c r="AR40" s="13"/>
      <c r="AS40" s="13">
        <v>0</v>
      </c>
    </row>
    <row r="41" spans="1:45" ht="12.65" customHeight="1" x14ac:dyDescent="0.2">
      <c r="A41" s="295"/>
      <c r="B41" s="296"/>
      <c r="C41" s="296"/>
      <c r="D41" s="296"/>
      <c r="E41" s="297"/>
      <c r="F41" s="322" t="s">
        <v>195</v>
      </c>
      <c r="G41" s="323"/>
      <c r="H41" s="323"/>
      <c r="I41" s="323"/>
      <c r="J41" s="9"/>
      <c r="K41" s="121"/>
      <c r="L41" s="9"/>
      <c r="M41" s="121"/>
      <c r="N41" s="9"/>
      <c r="O41" s="121"/>
      <c r="P41" s="9"/>
      <c r="Q41" s="121"/>
      <c r="R41" s="9"/>
      <c r="S41" s="121"/>
      <c r="T41" s="9"/>
      <c r="U41" s="121"/>
      <c r="V41" s="9"/>
      <c r="W41" s="121"/>
      <c r="X41" s="9"/>
      <c r="Y41" s="121"/>
      <c r="Z41" s="9"/>
      <c r="AA41" s="121"/>
      <c r="AB41" s="9"/>
      <c r="AC41" s="121"/>
      <c r="AD41" s="9"/>
      <c r="AE41" s="121"/>
      <c r="AF41" s="9"/>
      <c r="AG41" s="121"/>
      <c r="AH41" s="9"/>
      <c r="AI41" s="121"/>
      <c r="AJ41" s="9"/>
      <c r="AK41" s="121"/>
      <c r="AL41" s="9"/>
      <c r="AM41" s="121"/>
      <c r="AN41" s="9"/>
      <c r="AO41" s="10">
        <v>0</v>
      </c>
      <c r="AP41" s="13"/>
      <c r="AQ41" s="13">
        <v>0</v>
      </c>
      <c r="AR41" s="13"/>
      <c r="AS41" s="13">
        <v>0</v>
      </c>
    </row>
    <row r="42" spans="1:45" ht="12.65" customHeight="1" x14ac:dyDescent="0.2">
      <c r="A42" s="319" t="s">
        <v>11</v>
      </c>
      <c r="B42" s="320"/>
      <c r="C42" s="320"/>
      <c r="D42" s="320"/>
      <c r="E42" s="321"/>
      <c r="F42" s="322" t="s">
        <v>196</v>
      </c>
      <c r="G42" s="323"/>
      <c r="H42" s="323"/>
      <c r="I42" s="323"/>
      <c r="J42" s="9"/>
      <c r="K42" s="121"/>
      <c r="L42" s="9"/>
      <c r="M42" s="121"/>
      <c r="N42" s="9"/>
      <c r="O42" s="121"/>
      <c r="P42" s="9"/>
      <c r="Q42" s="121"/>
      <c r="R42" s="9"/>
      <c r="S42" s="121"/>
      <c r="T42" s="9"/>
      <c r="U42" s="121"/>
      <c r="V42" s="9"/>
      <c r="W42" s="121"/>
      <c r="X42" s="9"/>
      <c r="Y42" s="121"/>
      <c r="Z42" s="9"/>
      <c r="AA42" s="121"/>
      <c r="AB42" s="9"/>
      <c r="AC42" s="121"/>
      <c r="AD42" s="9"/>
      <c r="AE42" s="121"/>
      <c r="AF42" s="9"/>
      <c r="AG42" s="121"/>
      <c r="AH42" s="9"/>
      <c r="AI42" s="121"/>
      <c r="AJ42" s="9"/>
      <c r="AK42" s="121"/>
      <c r="AL42" s="9"/>
      <c r="AM42" s="121"/>
      <c r="AN42" s="9"/>
      <c r="AO42" s="10">
        <v>0</v>
      </c>
      <c r="AP42" s="13"/>
      <c r="AQ42" s="13">
        <v>0</v>
      </c>
      <c r="AR42" s="13"/>
      <c r="AS42" s="13">
        <v>0</v>
      </c>
    </row>
    <row r="43" spans="1:45" ht="12.65" customHeight="1" x14ac:dyDescent="0.2">
      <c r="A43" s="245"/>
      <c r="B43" s="246"/>
      <c r="C43" s="246"/>
      <c r="D43" s="246"/>
      <c r="E43" s="325"/>
      <c r="F43" s="322" t="s">
        <v>197</v>
      </c>
      <c r="G43" s="323"/>
      <c r="H43" s="323"/>
      <c r="I43" s="323"/>
      <c r="J43" s="9"/>
      <c r="K43" s="121"/>
      <c r="L43" s="9"/>
      <c r="M43" s="121"/>
      <c r="N43" s="9"/>
      <c r="O43" s="121"/>
      <c r="P43" s="9"/>
      <c r="Q43" s="121"/>
      <c r="R43" s="9"/>
      <c r="S43" s="121"/>
      <c r="T43" s="9"/>
      <c r="U43" s="121"/>
      <c r="V43" s="9"/>
      <c r="W43" s="121"/>
      <c r="X43" s="9"/>
      <c r="Y43" s="121"/>
      <c r="Z43" s="9"/>
      <c r="AA43" s="121"/>
      <c r="AB43" s="9"/>
      <c r="AC43" s="121"/>
      <c r="AD43" s="9"/>
      <c r="AE43" s="121"/>
      <c r="AF43" s="9"/>
      <c r="AG43" s="121"/>
      <c r="AH43" s="9"/>
      <c r="AI43" s="121"/>
      <c r="AJ43" s="9"/>
      <c r="AK43" s="121"/>
      <c r="AL43" s="9"/>
      <c r="AM43" s="121"/>
      <c r="AN43" s="9"/>
      <c r="AO43" s="10">
        <v>0</v>
      </c>
      <c r="AP43" s="13"/>
      <c r="AQ43" s="13">
        <v>0</v>
      </c>
      <c r="AR43" s="13"/>
      <c r="AS43" s="13">
        <v>0</v>
      </c>
    </row>
    <row r="44" spans="1:45" ht="12.65" customHeight="1" x14ac:dyDescent="0.2">
      <c r="A44" s="249"/>
      <c r="B44" s="250"/>
      <c r="C44" s="250"/>
      <c r="D44" s="250"/>
      <c r="E44" s="326"/>
      <c r="F44" s="322" t="s">
        <v>198</v>
      </c>
      <c r="G44" s="323"/>
      <c r="H44" s="323"/>
      <c r="I44" s="323"/>
      <c r="J44" s="9"/>
      <c r="K44" s="121"/>
      <c r="L44" s="9"/>
      <c r="M44" s="121"/>
      <c r="N44" s="9"/>
      <c r="O44" s="121"/>
      <c r="P44" s="9"/>
      <c r="Q44" s="121"/>
      <c r="R44" s="9"/>
      <c r="S44" s="121"/>
      <c r="T44" s="9"/>
      <c r="U44" s="121"/>
      <c r="V44" s="9"/>
      <c r="W44" s="121"/>
      <c r="X44" s="9"/>
      <c r="Y44" s="121"/>
      <c r="Z44" s="9"/>
      <c r="AA44" s="121"/>
      <c r="AB44" s="9"/>
      <c r="AC44" s="121"/>
      <c r="AD44" s="9"/>
      <c r="AE44" s="121"/>
      <c r="AF44" s="9"/>
      <c r="AG44" s="121"/>
      <c r="AH44" s="9"/>
      <c r="AI44" s="121"/>
      <c r="AJ44" s="9"/>
      <c r="AK44" s="121"/>
      <c r="AL44" s="9"/>
      <c r="AM44" s="121"/>
      <c r="AN44" s="9"/>
      <c r="AO44" s="10">
        <v>0</v>
      </c>
      <c r="AP44" s="127"/>
      <c r="AQ44" s="127"/>
      <c r="AR44" s="127"/>
      <c r="AS44" s="127"/>
    </row>
    <row r="45" spans="1:45" ht="12.65" customHeight="1" x14ac:dyDescent="0.2">
      <c r="A45" s="245"/>
      <c r="B45" s="246"/>
      <c r="C45" s="246"/>
      <c r="D45" s="246"/>
      <c r="E45" s="325"/>
      <c r="F45" s="322"/>
      <c r="G45" s="323"/>
      <c r="H45" s="323"/>
      <c r="I45" s="323"/>
      <c r="J45" s="9"/>
      <c r="K45" s="121"/>
      <c r="L45" s="9"/>
      <c r="M45" s="121"/>
      <c r="N45" s="9"/>
      <c r="O45" s="121"/>
      <c r="P45" s="9"/>
      <c r="Q45" s="121"/>
      <c r="R45" s="9"/>
      <c r="S45" s="121"/>
      <c r="T45" s="9"/>
      <c r="U45" s="121"/>
      <c r="V45" s="9"/>
      <c r="W45" s="121"/>
      <c r="X45" s="9"/>
      <c r="Y45" s="121"/>
      <c r="Z45" s="9"/>
      <c r="AA45" s="121"/>
      <c r="AB45" s="9"/>
      <c r="AC45" s="121"/>
      <c r="AD45" s="9"/>
      <c r="AE45" s="121"/>
      <c r="AF45" s="9"/>
      <c r="AG45" s="121"/>
      <c r="AH45" s="9"/>
      <c r="AI45" s="121"/>
      <c r="AJ45" s="9"/>
      <c r="AK45" s="121"/>
      <c r="AL45" s="9"/>
      <c r="AM45" s="121"/>
      <c r="AN45" s="9"/>
      <c r="AO45" s="10">
        <v>0</v>
      </c>
      <c r="AP45" s="127"/>
      <c r="AQ45" s="127"/>
      <c r="AR45" s="127"/>
      <c r="AS45" s="127"/>
    </row>
    <row r="46" spans="1:45" ht="12.65" customHeight="1" thickBot="1" x14ac:dyDescent="0.25">
      <c r="A46" s="327"/>
      <c r="B46" s="328"/>
      <c r="C46" s="328"/>
      <c r="D46" s="328"/>
      <c r="E46" s="329"/>
      <c r="F46" s="322"/>
      <c r="G46" s="323"/>
      <c r="H46" s="323"/>
      <c r="I46" s="323"/>
      <c r="J46" s="9"/>
      <c r="K46" s="121"/>
      <c r="L46" s="9"/>
      <c r="M46" s="121"/>
      <c r="N46" s="9"/>
      <c r="O46" s="121"/>
      <c r="P46" s="9"/>
      <c r="Q46" s="121"/>
      <c r="R46" s="9"/>
      <c r="S46" s="121"/>
      <c r="T46" s="9"/>
      <c r="U46" s="121"/>
      <c r="V46" s="9"/>
      <c r="W46" s="121"/>
      <c r="X46" s="9"/>
      <c r="Y46" s="121"/>
      <c r="Z46" s="9"/>
      <c r="AA46" s="121"/>
      <c r="AB46" s="9"/>
      <c r="AC46" s="121"/>
      <c r="AD46" s="9"/>
      <c r="AE46" s="121"/>
      <c r="AF46" s="9"/>
      <c r="AG46" s="121"/>
      <c r="AH46" s="9"/>
      <c r="AI46" s="121"/>
      <c r="AJ46" s="9"/>
      <c r="AK46" s="121"/>
      <c r="AL46" s="9"/>
      <c r="AM46" s="121"/>
      <c r="AN46" s="9"/>
      <c r="AO46" s="10">
        <v>0</v>
      </c>
      <c r="AP46" s="127"/>
      <c r="AQ46" s="127"/>
      <c r="AR46" s="127"/>
      <c r="AS46" s="127"/>
    </row>
    <row r="47" spans="1:45" ht="14.25" customHeight="1" thickBot="1" x14ac:dyDescent="0.25">
      <c r="A47" s="315" t="s">
        <v>7</v>
      </c>
      <c r="B47" s="316"/>
      <c r="C47" s="316"/>
      <c r="D47" s="316"/>
      <c r="E47" s="317"/>
      <c r="F47" s="219">
        <v>10807</v>
      </c>
      <c r="G47" s="220"/>
      <c r="H47" s="220"/>
      <c r="I47" s="221"/>
      <c r="J47" s="318" t="s">
        <v>12</v>
      </c>
      <c r="K47" s="220"/>
      <c r="L47" s="220"/>
      <c r="M47" s="220"/>
      <c r="N47" s="221"/>
      <c r="O47" s="237">
        <v>4207</v>
      </c>
      <c r="P47" s="220"/>
      <c r="Q47" s="220"/>
      <c r="R47" s="220"/>
      <c r="S47" s="221"/>
      <c r="T47" s="314" t="s">
        <v>13</v>
      </c>
      <c r="U47" s="220"/>
      <c r="V47" s="220"/>
      <c r="W47" s="220"/>
      <c r="X47" s="221"/>
      <c r="Y47" s="237">
        <v>6600</v>
      </c>
      <c r="Z47" s="220"/>
      <c r="AA47" s="220"/>
      <c r="AB47" s="220"/>
      <c r="AC47" s="221"/>
      <c r="AD47" s="314" t="s">
        <v>14</v>
      </c>
      <c r="AE47" s="220"/>
      <c r="AF47" s="220"/>
      <c r="AG47" s="220"/>
      <c r="AH47" s="221"/>
      <c r="AI47" s="239">
        <v>3644</v>
      </c>
      <c r="AJ47" s="220"/>
      <c r="AK47" s="220"/>
      <c r="AL47" s="220"/>
      <c r="AM47" s="220"/>
      <c r="AN47" s="221"/>
      <c r="AO47" s="128"/>
      <c r="AP47" s="129"/>
      <c r="AQ47" s="130"/>
      <c r="AR47" s="130"/>
      <c r="AS47" s="131"/>
    </row>
    <row r="48" spans="1:45" ht="12.65" customHeight="1" thickBot="1" x14ac:dyDescent="0.25">
      <c r="A48" s="348" t="s">
        <v>1</v>
      </c>
      <c r="B48" s="349"/>
      <c r="C48" s="349"/>
      <c r="D48" s="349"/>
      <c r="E48" s="350"/>
      <c r="F48" s="351" t="s">
        <v>4</v>
      </c>
      <c r="G48" s="352"/>
      <c r="H48" s="352"/>
      <c r="I48" s="353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6"/>
      <c r="AO48" s="117"/>
      <c r="AP48" s="118">
        <v>108</v>
      </c>
      <c r="AQ48" s="119">
        <v>1178</v>
      </c>
      <c r="AR48" s="119">
        <v>1060</v>
      </c>
      <c r="AS48" s="120">
        <v>118</v>
      </c>
    </row>
    <row r="49" spans="1:45" ht="12.65" customHeight="1" x14ac:dyDescent="0.2">
      <c r="A49" s="247"/>
      <c r="B49" s="248"/>
      <c r="C49" s="248"/>
      <c r="D49" s="248"/>
      <c r="E49" s="252" t="s">
        <v>8</v>
      </c>
      <c r="F49" s="346" t="s">
        <v>157</v>
      </c>
      <c r="G49" s="346"/>
      <c r="H49" s="346"/>
      <c r="I49" s="346"/>
      <c r="J49" s="9"/>
      <c r="K49" s="121"/>
      <c r="L49" s="9"/>
      <c r="M49" s="121"/>
      <c r="N49" s="9"/>
      <c r="O49" s="121"/>
      <c r="P49" s="9"/>
      <c r="Q49" s="121"/>
      <c r="R49" s="9"/>
      <c r="S49" s="121"/>
      <c r="T49" s="9"/>
      <c r="U49" s="121"/>
      <c r="V49" s="9"/>
      <c r="W49" s="121"/>
      <c r="X49" s="9"/>
      <c r="Y49" s="121"/>
      <c r="Z49" s="9"/>
      <c r="AA49" s="121"/>
      <c r="AB49" s="9"/>
      <c r="AC49" s="121"/>
      <c r="AD49" s="9"/>
      <c r="AE49" s="121"/>
      <c r="AF49" s="9"/>
      <c r="AG49" s="121"/>
      <c r="AH49" s="9"/>
      <c r="AI49" s="121"/>
      <c r="AJ49" s="9"/>
      <c r="AK49" s="121"/>
      <c r="AL49" s="9"/>
      <c r="AM49" s="121"/>
      <c r="AN49" s="9"/>
      <c r="AO49" s="10">
        <v>0</v>
      </c>
      <c r="AP49" s="122" t="s">
        <v>158</v>
      </c>
      <c r="AQ49" s="340">
        <v>19957</v>
      </c>
      <c r="AR49" s="340">
        <v>17961</v>
      </c>
      <c r="AS49" s="343">
        <v>1996</v>
      </c>
    </row>
    <row r="50" spans="1:45" ht="12.65" customHeight="1" x14ac:dyDescent="0.2">
      <c r="A50" s="247"/>
      <c r="B50" s="248"/>
      <c r="C50" s="248"/>
      <c r="D50" s="248"/>
      <c r="E50" s="252"/>
      <c r="F50" s="346" t="s">
        <v>159</v>
      </c>
      <c r="G50" s="346"/>
      <c r="H50" s="346"/>
      <c r="I50" s="346"/>
      <c r="J50" s="9"/>
      <c r="K50" s="121"/>
      <c r="L50" s="9"/>
      <c r="M50" s="121"/>
      <c r="N50" s="9"/>
      <c r="O50" s="121"/>
      <c r="P50" s="9"/>
      <c r="Q50" s="121"/>
      <c r="R50" s="9"/>
      <c r="S50" s="121"/>
      <c r="T50" s="9"/>
      <c r="U50" s="121"/>
      <c r="V50" s="9"/>
      <c r="W50" s="121"/>
      <c r="X50" s="9"/>
      <c r="Y50" s="121"/>
      <c r="Z50" s="9"/>
      <c r="AA50" s="121"/>
      <c r="AB50" s="9"/>
      <c r="AC50" s="121"/>
      <c r="AD50" s="9"/>
      <c r="AE50" s="121"/>
      <c r="AF50" s="9"/>
      <c r="AG50" s="121"/>
      <c r="AH50" s="9"/>
      <c r="AI50" s="121"/>
      <c r="AJ50" s="9"/>
      <c r="AK50" s="121"/>
      <c r="AL50" s="9"/>
      <c r="AM50" s="121"/>
      <c r="AN50" s="9"/>
      <c r="AO50" s="10">
        <v>0</v>
      </c>
      <c r="AP50" s="122" t="s">
        <v>158</v>
      </c>
      <c r="AQ50" s="341"/>
      <c r="AR50" s="341"/>
      <c r="AS50" s="344"/>
    </row>
    <row r="51" spans="1:45" ht="12.65" customHeight="1" x14ac:dyDescent="0.2">
      <c r="A51" s="247"/>
      <c r="B51" s="248"/>
      <c r="C51" s="248"/>
      <c r="D51" s="248"/>
      <c r="E51" s="252"/>
      <c r="F51" s="346" t="s">
        <v>160</v>
      </c>
      <c r="G51" s="346"/>
      <c r="H51" s="346"/>
      <c r="I51" s="346"/>
      <c r="J51" s="9"/>
      <c r="K51" s="121"/>
      <c r="L51" s="9"/>
      <c r="M51" s="121"/>
      <c r="N51" s="9"/>
      <c r="O51" s="121"/>
      <c r="P51" s="9"/>
      <c r="Q51" s="121"/>
      <c r="R51" s="9"/>
      <c r="S51" s="121"/>
      <c r="T51" s="9"/>
      <c r="U51" s="121"/>
      <c r="V51" s="9"/>
      <c r="W51" s="121"/>
      <c r="X51" s="9"/>
      <c r="Y51" s="121"/>
      <c r="Z51" s="9"/>
      <c r="AA51" s="121"/>
      <c r="AB51" s="9"/>
      <c r="AC51" s="121"/>
      <c r="AD51" s="9"/>
      <c r="AE51" s="121"/>
      <c r="AF51" s="9"/>
      <c r="AG51" s="121"/>
      <c r="AH51" s="9"/>
      <c r="AI51" s="121"/>
      <c r="AJ51" s="9"/>
      <c r="AK51" s="121"/>
      <c r="AL51" s="9"/>
      <c r="AM51" s="121"/>
      <c r="AN51" s="9"/>
      <c r="AO51" s="10">
        <v>0</v>
      </c>
      <c r="AP51" s="122" t="s">
        <v>158</v>
      </c>
      <c r="AQ51" s="341"/>
      <c r="AR51" s="341"/>
      <c r="AS51" s="344"/>
    </row>
    <row r="52" spans="1:45" ht="12.65" customHeight="1" x14ac:dyDescent="0.2">
      <c r="A52" s="247"/>
      <c r="B52" s="248"/>
      <c r="C52" s="248"/>
      <c r="D52" s="248"/>
      <c r="E52" s="252"/>
      <c r="F52" s="347" t="s">
        <v>161</v>
      </c>
      <c r="G52" s="347"/>
      <c r="H52" s="347"/>
      <c r="I52" s="347"/>
      <c r="J52" s="9"/>
      <c r="K52" s="121"/>
      <c r="L52" s="9"/>
      <c r="M52" s="121"/>
      <c r="N52" s="9"/>
      <c r="O52" s="121"/>
      <c r="P52" s="9"/>
      <c r="Q52" s="121"/>
      <c r="R52" s="9"/>
      <c r="S52" s="121"/>
      <c r="T52" s="9"/>
      <c r="U52" s="121"/>
      <c r="V52" s="9"/>
      <c r="W52" s="121"/>
      <c r="X52" s="9"/>
      <c r="Y52" s="121"/>
      <c r="Z52" s="9"/>
      <c r="AA52" s="121"/>
      <c r="AB52" s="9"/>
      <c r="AC52" s="121"/>
      <c r="AD52" s="9"/>
      <c r="AE52" s="121"/>
      <c r="AF52" s="9"/>
      <c r="AG52" s="121"/>
      <c r="AH52" s="9"/>
      <c r="AI52" s="121"/>
      <c r="AJ52" s="9"/>
      <c r="AK52" s="121"/>
      <c r="AL52" s="9"/>
      <c r="AM52" s="121"/>
      <c r="AN52" s="9"/>
      <c r="AO52" s="10">
        <v>0</v>
      </c>
      <c r="AP52" s="122" t="s">
        <v>158</v>
      </c>
      <c r="AQ52" s="341"/>
      <c r="AR52" s="341"/>
      <c r="AS52" s="344"/>
    </row>
    <row r="53" spans="1:45" ht="12.65" customHeight="1" x14ac:dyDescent="0.2">
      <c r="A53" s="247"/>
      <c r="B53" s="248"/>
      <c r="C53" s="248"/>
      <c r="D53" s="248"/>
      <c r="E53" s="252"/>
      <c r="F53" s="339" t="s">
        <v>162</v>
      </c>
      <c r="G53" s="339"/>
      <c r="H53" s="339"/>
      <c r="I53" s="339"/>
      <c r="J53" s="9"/>
      <c r="K53" s="121"/>
      <c r="L53" s="9"/>
      <c r="M53" s="121"/>
      <c r="N53" s="9"/>
      <c r="O53" s="121"/>
      <c r="P53" s="9"/>
      <c r="Q53" s="121"/>
      <c r="R53" s="9"/>
      <c r="S53" s="121"/>
      <c r="T53" s="9"/>
      <c r="U53" s="121"/>
      <c r="V53" s="9"/>
      <c r="W53" s="121"/>
      <c r="X53" s="9"/>
      <c r="Y53" s="121"/>
      <c r="Z53" s="9"/>
      <c r="AA53" s="121"/>
      <c r="AB53" s="9"/>
      <c r="AC53" s="121"/>
      <c r="AD53" s="9"/>
      <c r="AE53" s="121"/>
      <c r="AF53" s="9"/>
      <c r="AG53" s="121"/>
      <c r="AH53" s="9"/>
      <c r="AI53" s="121"/>
      <c r="AJ53" s="9"/>
      <c r="AK53" s="121"/>
      <c r="AL53" s="9"/>
      <c r="AM53" s="121"/>
      <c r="AN53" s="9"/>
      <c r="AO53" s="10">
        <v>0</v>
      </c>
      <c r="AP53" s="11" t="s">
        <v>158</v>
      </c>
      <c r="AQ53" s="341"/>
      <c r="AR53" s="341"/>
      <c r="AS53" s="344"/>
    </row>
    <row r="54" spans="1:45" ht="12.65" customHeight="1" x14ac:dyDescent="0.2">
      <c r="A54" s="247"/>
      <c r="B54" s="248"/>
      <c r="C54" s="248"/>
      <c r="D54" s="248"/>
      <c r="E54" s="252"/>
      <c r="F54" s="339" t="s">
        <v>163</v>
      </c>
      <c r="G54" s="339"/>
      <c r="H54" s="339"/>
      <c r="I54" s="339"/>
      <c r="J54" s="9"/>
      <c r="K54" s="121"/>
      <c r="L54" s="9"/>
      <c r="M54" s="121"/>
      <c r="N54" s="9"/>
      <c r="O54" s="121"/>
      <c r="P54" s="9"/>
      <c r="Q54" s="121"/>
      <c r="R54" s="9"/>
      <c r="S54" s="121"/>
      <c r="T54" s="9"/>
      <c r="U54" s="121"/>
      <c r="V54" s="9"/>
      <c r="W54" s="121"/>
      <c r="X54" s="9"/>
      <c r="Y54" s="121"/>
      <c r="Z54" s="9"/>
      <c r="AA54" s="121"/>
      <c r="AB54" s="9"/>
      <c r="AC54" s="121"/>
      <c r="AD54" s="9"/>
      <c r="AE54" s="121"/>
      <c r="AF54" s="9"/>
      <c r="AG54" s="121"/>
      <c r="AH54" s="9"/>
      <c r="AI54" s="121"/>
      <c r="AJ54" s="9"/>
      <c r="AK54" s="121"/>
      <c r="AL54" s="9"/>
      <c r="AM54" s="121"/>
      <c r="AN54" s="9"/>
      <c r="AO54" s="10">
        <v>0</v>
      </c>
      <c r="AP54" s="11" t="s">
        <v>158</v>
      </c>
      <c r="AQ54" s="341"/>
      <c r="AR54" s="341"/>
      <c r="AS54" s="344"/>
    </row>
    <row r="55" spans="1:45" ht="12.65" customHeight="1" x14ac:dyDescent="0.2">
      <c r="A55" s="247"/>
      <c r="B55" s="248"/>
      <c r="C55" s="248"/>
      <c r="D55" s="248"/>
      <c r="E55" s="252"/>
      <c r="F55" s="339" t="s">
        <v>164</v>
      </c>
      <c r="G55" s="339"/>
      <c r="H55" s="339"/>
      <c r="I55" s="339"/>
      <c r="J55" s="9"/>
      <c r="K55" s="121"/>
      <c r="L55" s="9"/>
      <c r="M55" s="121"/>
      <c r="N55" s="9"/>
      <c r="O55" s="121"/>
      <c r="P55" s="9"/>
      <c r="Q55" s="121"/>
      <c r="R55" s="9"/>
      <c r="S55" s="121"/>
      <c r="T55" s="9"/>
      <c r="U55" s="121"/>
      <c r="V55" s="9"/>
      <c r="W55" s="121"/>
      <c r="X55" s="9"/>
      <c r="Y55" s="121"/>
      <c r="Z55" s="9"/>
      <c r="AA55" s="121"/>
      <c r="AB55" s="9"/>
      <c r="AC55" s="121"/>
      <c r="AD55" s="9"/>
      <c r="AE55" s="121"/>
      <c r="AF55" s="9"/>
      <c r="AG55" s="121"/>
      <c r="AH55" s="9"/>
      <c r="AI55" s="121"/>
      <c r="AJ55" s="9"/>
      <c r="AK55" s="121"/>
      <c r="AL55" s="9"/>
      <c r="AM55" s="121"/>
      <c r="AN55" s="9"/>
      <c r="AO55" s="10">
        <v>0</v>
      </c>
      <c r="AP55" s="11" t="s">
        <v>158</v>
      </c>
      <c r="AQ55" s="341"/>
      <c r="AR55" s="341"/>
      <c r="AS55" s="344"/>
    </row>
    <row r="56" spans="1:45" ht="12.65" customHeight="1" x14ac:dyDescent="0.2">
      <c r="A56" s="247"/>
      <c r="B56" s="248"/>
      <c r="C56" s="248"/>
      <c r="D56" s="248"/>
      <c r="E56" s="252"/>
      <c r="F56" s="339" t="s">
        <v>165</v>
      </c>
      <c r="G56" s="339"/>
      <c r="H56" s="339"/>
      <c r="I56" s="339"/>
      <c r="J56" s="9"/>
      <c r="K56" s="121"/>
      <c r="L56" s="9"/>
      <c r="M56" s="121"/>
      <c r="N56" s="9"/>
      <c r="O56" s="121"/>
      <c r="P56" s="9"/>
      <c r="Q56" s="121"/>
      <c r="R56" s="9"/>
      <c r="S56" s="121"/>
      <c r="T56" s="9"/>
      <c r="U56" s="121"/>
      <c r="V56" s="9"/>
      <c r="W56" s="121"/>
      <c r="X56" s="9"/>
      <c r="Y56" s="121"/>
      <c r="Z56" s="9"/>
      <c r="AA56" s="121"/>
      <c r="AB56" s="9"/>
      <c r="AC56" s="121"/>
      <c r="AD56" s="9"/>
      <c r="AE56" s="121"/>
      <c r="AF56" s="9"/>
      <c r="AG56" s="121"/>
      <c r="AH56" s="9"/>
      <c r="AI56" s="121"/>
      <c r="AJ56" s="9"/>
      <c r="AK56" s="121"/>
      <c r="AL56" s="9"/>
      <c r="AM56" s="121"/>
      <c r="AN56" s="9"/>
      <c r="AO56" s="10">
        <v>0</v>
      </c>
      <c r="AP56" s="11" t="s">
        <v>158</v>
      </c>
      <c r="AQ56" s="341"/>
      <c r="AR56" s="341"/>
      <c r="AS56" s="344"/>
    </row>
    <row r="57" spans="1:45" ht="12.65" customHeight="1" x14ac:dyDescent="0.2">
      <c r="A57" s="247"/>
      <c r="B57" s="248"/>
      <c r="C57" s="248"/>
      <c r="D57" s="248"/>
      <c r="E57" s="252"/>
      <c r="F57" s="339" t="s">
        <v>166</v>
      </c>
      <c r="G57" s="339"/>
      <c r="H57" s="339"/>
      <c r="I57" s="339"/>
      <c r="J57" s="9"/>
      <c r="K57" s="121"/>
      <c r="L57" s="9"/>
      <c r="M57" s="121"/>
      <c r="N57" s="9"/>
      <c r="O57" s="121"/>
      <c r="P57" s="9"/>
      <c r="Q57" s="121"/>
      <c r="R57" s="9"/>
      <c r="S57" s="121"/>
      <c r="T57" s="9"/>
      <c r="U57" s="121"/>
      <c r="V57" s="9"/>
      <c r="W57" s="121"/>
      <c r="X57" s="9"/>
      <c r="Y57" s="121"/>
      <c r="Z57" s="9"/>
      <c r="AA57" s="121"/>
      <c r="AB57" s="9"/>
      <c r="AC57" s="121"/>
      <c r="AD57" s="9"/>
      <c r="AE57" s="121"/>
      <c r="AF57" s="9"/>
      <c r="AG57" s="121"/>
      <c r="AH57" s="9"/>
      <c r="AI57" s="121"/>
      <c r="AJ57" s="9"/>
      <c r="AK57" s="121"/>
      <c r="AL57" s="9"/>
      <c r="AM57" s="121"/>
      <c r="AN57" s="9"/>
      <c r="AO57" s="10">
        <v>0</v>
      </c>
      <c r="AP57" s="11" t="s">
        <v>158</v>
      </c>
      <c r="AQ57" s="341"/>
      <c r="AR57" s="341"/>
      <c r="AS57" s="344"/>
    </row>
    <row r="58" spans="1:45" ht="12.65" customHeight="1" x14ac:dyDescent="0.2">
      <c r="A58" s="247"/>
      <c r="B58" s="248"/>
      <c r="C58" s="248"/>
      <c r="D58" s="248"/>
      <c r="E58" s="252"/>
      <c r="F58" s="339" t="s">
        <v>167</v>
      </c>
      <c r="G58" s="339"/>
      <c r="H58" s="339"/>
      <c r="I58" s="339"/>
      <c r="J58" s="9"/>
      <c r="K58" s="121"/>
      <c r="L58" s="9"/>
      <c r="M58" s="121">
        <v>1</v>
      </c>
      <c r="N58" s="9"/>
      <c r="O58" s="121"/>
      <c r="P58" s="9"/>
      <c r="Q58" s="121"/>
      <c r="R58" s="9"/>
      <c r="S58" s="121"/>
      <c r="T58" s="9"/>
      <c r="U58" s="121"/>
      <c r="V58" s="9"/>
      <c r="W58" s="121"/>
      <c r="X58" s="9"/>
      <c r="Y58" s="121"/>
      <c r="Z58" s="9"/>
      <c r="AA58" s="121"/>
      <c r="AB58" s="9"/>
      <c r="AC58" s="121"/>
      <c r="AD58" s="9"/>
      <c r="AE58" s="121"/>
      <c r="AF58" s="9"/>
      <c r="AG58" s="121"/>
      <c r="AH58" s="9"/>
      <c r="AI58" s="121"/>
      <c r="AJ58" s="9"/>
      <c r="AK58" s="121"/>
      <c r="AL58" s="9"/>
      <c r="AM58" s="121"/>
      <c r="AN58" s="9"/>
      <c r="AO58" s="10">
        <v>1</v>
      </c>
      <c r="AP58" s="12">
        <v>873</v>
      </c>
      <c r="AQ58" s="341"/>
      <c r="AR58" s="341"/>
      <c r="AS58" s="344"/>
    </row>
    <row r="59" spans="1:45" ht="12.65" customHeight="1" x14ac:dyDescent="0.2">
      <c r="A59" s="247"/>
      <c r="B59" s="248"/>
      <c r="C59" s="248"/>
      <c r="D59" s="248"/>
      <c r="E59" s="252"/>
      <c r="F59" s="339" t="s">
        <v>168</v>
      </c>
      <c r="G59" s="339"/>
      <c r="H59" s="339"/>
      <c r="I59" s="339"/>
      <c r="J59" s="9"/>
      <c r="K59" s="121"/>
      <c r="L59" s="8">
        <v>1</v>
      </c>
      <c r="M59" s="123"/>
      <c r="N59" s="8"/>
      <c r="O59" s="123"/>
      <c r="P59" s="8"/>
      <c r="Q59" s="121"/>
      <c r="R59" s="9"/>
      <c r="S59" s="121"/>
      <c r="T59" s="9"/>
      <c r="U59" s="121"/>
      <c r="V59" s="9"/>
      <c r="W59" s="121"/>
      <c r="X59" s="9"/>
      <c r="Y59" s="121"/>
      <c r="Z59" s="9"/>
      <c r="AA59" s="121"/>
      <c r="AB59" s="9"/>
      <c r="AC59" s="121"/>
      <c r="AD59" s="9"/>
      <c r="AE59" s="121"/>
      <c r="AF59" s="9"/>
      <c r="AG59" s="121"/>
      <c r="AH59" s="9"/>
      <c r="AI59" s="121"/>
      <c r="AJ59" s="9"/>
      <c r="AK59" s="121"/>
      <c r="AL59" s="9"/>
      <c r="AM59" s="121"/>
      <c r="AN59" s="9"/>
      <c r="AO59" s="10">
        <v>1</v>
      </c>
      <c r="AP59" s="12">
        <v>908</v>
      </c>
      <c r="AQ59" s="341"/>
      <c r="AR59" s="341"/>
      <c r="AS59" s="344"/>
    </row>
    <row r="60" spans="1:45" ht="12.65" customHeight="1" x14ac:dyDescent="0.2">
      <c r="A60" s="247"/>
      <c r="B60" s="248"/>
      <c r="C60" s="248"/>
      <c r="D60" s="248"/>
      <c r="E60" s="252"/>
      <c r="F60" s="339" t="s">
        <v>169</v>
      </c>
      <c r="G60" s="339"/>
      <c r="H60" s="339"/>
      <c r="I60" s="339"/>
      <c r="J60" s="9"/>
      <c r="K60" s="121"/>
      <c r="L60" s="10"/>
      <c r="M60" s="124"/>
      <c r="N60" s="10"/>
      <c r="O60" s="124"/>
      <c r="P60" s="10"/>
      <c r="Q60" s="121"/>
      <c r="R60" s="9"/>
      <c r="S60" s="121"/>
      <c r="T60" s="9"/>
      <c r="U60" s="121"/>
      <c r="V60" s="9"/>
      <c r="W60" s="121"/>
      <c r="X60" s="9"/>
      <c r="Y60" s="121"/>
      <c r="Z60" s="9"/>
      <c r="AA60" s="121"/>
      <c r="AB60" s="9"/>
      <c r="AC60" s="121"/>
      <c r="AD60" s="9"/>
      <c r="AE60" s="121"/>
      <c r="AF60" s="9"/>
      <c r="AG60" s="121"/>
      <c r="AH60" s="9"/>
      <c r="AI60" s="121"/>
      <c r="AJ60" s="9"/>
      <c r="AK60" s="121"/>
      <c r="AL60" s="9"/>
      <c r="AM60" s="121"/>
      <c r="AN60" s="9"/>
      <c r="AO60" s="10">
        <v>0</v>
      </c>
      <c r="AP60" s="12">
        <v>0</v>
      </c>
      <c r="AQ60" s="341"/>
      <c r="AR60" s="341"/>
      <c r="AS60" s="344"/>
    </row>
    <row r="61" spans="1:45" ht="12.65" customHeight="1" x14ac:dyDescent="0.2">
      <c r="A61" s="247"/>
      <c r="B61" s="248"/>
      <c r="C61" s="248"/>
      <c r="D61" s="248"/>
      <c r="E61" s="252"/>
      <c r="F61" s="339" t="s">
        <v>170</v>
      </c>
      <c r="G61" s="339"/>
      <c r="H61" s="339"/>
      <c r="I61" s="339"/>
      <c r="J61" s="9"/>
      <c r="K61" s="121"/>
      <c r="L61" s="10"/>
      <c r="M61" s="124"/>
      <c r="N61" s="10"/>
      <c r="O61" s="124"/>
      <c r="P61" s="10"/>
      <c r="Q61" s="121"/>
      <c r="R61" s="9"/>
      <c r="S61" s="121"/>
      <c r="T61" s="9"/>
      <c r="U61" s="121"/>
      <c r="V61" s="9"/>
      <c r="W61" s="121"/>
      <c r="X61" s="9"/>
      <c r="Y61" s="121"/>
      <c r="Z61" s="9"/>
      <c r="AA61" s="121"/>
      <c r="AB61" s="9"/>
      <c r="AC61" s="121"/>
      <c r="AD61" s="9"/>
      <c r="AE61" s="121"/>
      <c r="AF61" s="9"/>
      <c r="AG61" s="121"/>
      <c r="AH61" s="9"/>
      <c r="AI61" s="121"/>
      <c r="AJ61" s="9"/>
      <c r="AK61" s="121"/>
      <c r="AL61" s="9"/>
      <c r="AM61" s="121"/>
      <c r="AN61" s="9"/>
      <c r="AO61" s="10">
        <v>0</v>
      </c>
      <c r="AP61" s="12">
        <v>0</v>
      </c>
      <c r="AQ61" s="341"/>
      <c r="AR61" s="341"/>
      <c r="AS61" s="344"/>
    </row>
    <row r="62" spans="1:45" ht="12.65" customHeight="1" x14ac:dyDescent="0.2">
      <c r="A62" s="247"/>
      <c r="B62" s="248"/>
      <c r="C62" s="248"/>
      <c r="D62" s="248"/>
      <c r="E62" s="252"/>
      <c r="F62" s="339" t="s">
        <v>171</v>
      </c>
      <c r="G62" s="339"/>
      <c r="H62" s="339"/>
      <c r="I62" s="339"/>
      <c r="J62" s="9"/>
      <c r="K62" s="121"/>
      <c r="L62" s="10"/>
      <c r="M62" s="124"/>
      <c r="N62" s="10"/>
      <c r="O62" s="124"/>
      <c r="P62" s="10"/>
      <c r="Q62" s="121"/>
      <c r="R62" s="9"/>
      <c r="S62" s="121"/>
      <c r="T62" s="9"/>
      <c r="U62" s="121"/>
      <c r="V62" s="9"/>
      <c r="W62" s="121"/>
      <c r="X62" s="9"/>
      <c r="Y62" s="121"/>
      <c r="Z62" s="9"/>
      <c r="AA62" s="121"/>
      <c r="AB62" s="9"/>
      <c r="AC62" s="121"/>
      <c r="AD62" s="9"/>
      <c r="AE62" s="121"/>
      <c r="AF62" s="9"/>
      <c r="AG62" s="121"/>
      <c r="AH62" s="9"/>
      <c r="AI62" s="121"/>
      <c r="AJ62" s="9"/>
      <c r="AK62" s="121"/>
      <c r="AL62" s="9"/>
      <c r="AM62" s="121"/>
      <c r="AN62" s="9"/>
      <c r="AO62" s="10">
        <v>0</v>
      </c>
      <c r="AP62" s="12">
        <v>0</v>
      </c>
      <c r="AQ62" s="341"/>
      <c r="AR62" s="341"/>
      <c r="AS62" s="344"/>
    </row>
    <row r="63" spans="1:45" ht="12.65" customHeight="1" x14ac:dyDescent="0.2">
      <c r="A63" s="247"/>
      <c r="B63" s="248"/>
      <c r="C63" s="248"/>
      <c r="D63" s="248"/>
      <c r="E63" s="252"/>
      <c r="F63" s="339" t="s">
        <v>172</v>
      </c>
      <c r="G63" s="339"/>
      <c r="H63" s="339"/>
      <c r="I63" s="339"/>
      <c r="J63" s="9"/>
      <c r="K63" s="121"/>
      <c r="L63" s="10">
        <v>1</v>
      </c>
      <c r="M63" s="124"/>
      <c r="N63" s="10"/>
      <c r="O63" s="124"/>
      <c r="P63" s="10"/>
      <c r="Q63" s="121"/>
      <c r="R63" s="9"/>
      <c r="S63" s="121"/>
      <c r="T63" s="9"/>
      <c r="U63" s="121"/>
      <c r="V63" s="9"/>
      <c r="W63" s="121"/>
      <c r="X63" s="9"/>
      <c r="Y63" s="121"/>
      <c r="Z63" s="9"/>
      <c r="AA63" s="121"/>
      <c r="AB63" s="9"/>
      <c r="AC63" s="121"/>
      <c r="AD63" s="9"/>
      <c r="AE63" s="121"/>
      <c r="AF63" s="9"/>
      <c r="AG63" s="121"/>
      <c r="AH63" s="9"/>
      <c r="AI63" s="121"/>
      <c r="AJ63" s="9"/>
      <c r="AK63" s="121"/>
      <c r="AL63" s="9"/>
      <c r="AM63" s="121"/>
      <c r="AN63" s="9"/>
      <c r="AO63" s="10">
        <v>1</v>
      </c>
      <c r="AP63" s="12">
        <v>50</v>
      </c>
      <c r="AQ63" s="341"/>
      <c r="AR63" s="341"/>
      <c r="AS63" s="344"/>
    </row>
    <row r="64" spans="1:45" ht="12.65" customHeight="1" x14ac:dyDescent="0.2">
      <c r="A64" s="247"/>
      <c r="B64" s="248"/>
      <c r="C64" s="248"/>
      <c r="D64" s="248"/>
      <c r="E64" s="252"/>
      <c r="F64" s="339" t="s">
        <v>173</v>
      </c>
      <c r="G64" s="339"/>
      <c r="H64" s="339"/>
      <c r="I64" s="339"/>
      <c r="J64" s="9"/>
      <c r="K64" s="121"/>
      <c r="L64" s="10"/>
      <c r="M64" s="124"/>
      <c r="N64" s="10"/>
      <c r="O64" s="124"/>
      <c r="P64" s="10"/>
      <c r="Q64" s="121"/>
      <c r="R64" s="9"/>
      <c r="S64" s="121"/>
      <c r="T64" s="9"/>
      <c r="U64" s="121"/>
      <c r="V64" s="9"/>
      <c r="W64" s="121"/>
      <c r="X64" s="9"/>
      <c r="Y64" s="121"/>
      <c r="Z64" s="9"/>
      <c r="AA64" s="121"/>
      <c r="AB64" s="9"/>
      <c r="AC64" s="121"/>
      <c r="AD64" s="9"/>
      <c r="AE64" s="121"/>
      <c r="AF64" s="9"/>
      <c r="AG64" s="121"/>
      <c r="AH64" s="9"/>
      <c r="AI64" s="121"/>
      <c r="AJ64" s="9"/>
      <c r="AK64" s="121"/>
      <c r="AL64" s="9"/>
      <c r="AM64" s="121"/>
      <c r="AN64" s="9"/>
      <c r="AO64" s="10">
        <v>0</v>
      </c>
      <c r="AP64" s="12">
        <v>0</v>
      </c>
      <c r="AQ64" s="341"/>
      <c r="AR64" s="341"/>
      <c r="AS64" s="344"/>
    </row>
    <row r="65" spans="1:45" ht="12.65" customHeight="1" x14ac:dyDescent="0.2">
      <c r="A65" s="247"/>
      <c r="B65" s="248"/>
      <c r="C65" s="248"/>
      <c r="D65" s="248"/>
      <c r="E65" s="252"/>
      <c r="F65" s="339" t="s">
        <v>174</v>
      </c>
      <c r="G65" s="339"/>
      <c r="H65" s="339"/>
      <c r="I65" s="339"/>
      <c r="J65" s="9"/>
      <c r="K65" s="121"/>
      <c r="L65" s="10"/>
      <c r="M65" s="124"/>
      <c r="N65" s="10"/>
      <c r="O65" s="124"/>
      <c r="P65" s="10"/>
      <c r="Q65" s="121"/>
      <c r="R65" s="9"/>
      <c r="S65" s="121"/>
      <c r="T65" s="9"/>
      <c r="U65" s="121"/>
      <c r="V65" s="9"/>
      <c r="W65" s="121"/>
      <c r="X65" s="9"/>
      <c r="Y65" s="121"/>
      <c r="Z65" s="9"/>
      <c r="AA65" s="121"/>
      <c r="AB65" s="9"/>
      <c r="AC65" s="121"/>
      <c r="AD65" s="9"/>
      <c r="AE65" s="121"/>
      <c r="AF65" s="9"/>
      <c r="AG65" s="121"/>
      <c r="AH65" s="9"/>
      <c r="AI65" s="121"/>
      <c r="AJ65" s="9"/>
      <c r="AK65" s="121"/>
      <c r="AL65" s="9"/>
      <c r="AM65" s="121"/>
      <c r="AN65" s="9"/>
      <c r="AO65" s="10">
        <v>0</v>
      </c>
      <c r="AP65" s="12">
        <v>0</v>
      </c>
      <c r="AQ65" s="341"/>
      <c r="AR65" s="341"/>
      <c r="AS65" s="344"/>
    </row>
    <row r="66" spans="1:45" ht="12.65" customHeight="1" x14ac:dyDescent="0.2">
      <c r="A66" s="247"/>
      <c r="B66" s="248"/>
      <c r="C66" s="248"/>
      <c r="D66" s="248"/>
      <c r="E66" s="252"/>
      <c r="F66" s="339" t="s">
        <v>175</v>
      </c>
      <c r="G66" s="339"/>
      <c r="H66" s="339"/>
      <c r="I66" s="339"/>
      <c r="J66" s="9"/>
      <c r="K66" s="121"/>
      <c r="L66" s="9"/>
      <c r="M66" s="121"/>
      <c r="N66" s="9"/>
      <c r="O66" s="121"/>
      <c r="P66" s="9"/>
      <c r="Q66" s="121"/>
      <c r="R66" s="9"/>
      <c r="S66" s="121"/>
      <c r="T66" s="9"/>
      <c r="U66" s="121"/>
      <c r="V66" s="9"/>
      <c r="W66" s="121"/>
      <c r="X66" s="9"/>
      <c r="Y66" s="121"/>
      <c r="Z66" s="9"/>
      <c r="AA66" s="121"/>
      <c r="AB66" s="9"/>
      <c r="AC66" s="121"/>
      <c r="AD66" s="9"/>
      <c r="AE66" s="121"/>
      <c r="AF66" s="9"/>
      <c r="AG66" s="121"/>
      <c r="AH66" s="9"/>
      <c r="AI66" s="121"/>
      <c r="AJ66" s="9"/>
      <c r="AK66" s="121"/>
      <c r="AL66" s="9"/>
      <c r="AM66" s="121"/>
      <c r="AN66" s="9"/>
      <c r="AO66" s="10">
        <v>0</v>
      </c>
      <c r="AP66" s="12">
        <v>0</v>
      </c>
      <c r="AQ66" s="341"/>
      <c r="AR66" s="341"/>
      <c r="AS66" s="344"/>
    </row>
    <row r="67" spans="1:45" ht="12.65" customHeight="1" x14ac:dyDescent="0.2">
      <c r="A67" s="247"/>
      <c r="B67" s="248"/>
      <c r="C67" s="248"/>
      <c r="D67" s="248"/>
      <c r="E67" s="252"/>
      <c r="F67" s="339" t="s">
        <v>176</v>
      </c>
      <c r="G67" s="339"/>
      <c r="H67" s="339"/>
      <c r="I67" s="339"/>
      <c r="J67" s="9"/>
      <c r="K67" s="121"/>
      <c r="L67" s="9"/>
      <c r="M67" s="121"/>
      <c r="N67" s="9"/>
      <c r="O67" s="121"/>
      <c r="P67" s="9"/>
      <c r="Q67" s="121"/>
      <c r="R67" s="9"/>
      <c r="S67" s="121"/>
      <c r="T67" s="9"/>
      <c r="U67" s="121"/>
      <c r="V67" s="9"/>
      <c r="W67" s="121"/>
      <c r="X67" s="9"/>
      <c r="Y67" s="121"/>
      <c r="Z67" s="9"/>
      <c r="AA67" s="121"/>
      <c r="AB67" s="9"/>
      <c r="AC67" s="121"/>
      <c r="AD67" s="9"/>
      <c r="AE67" s="121"/>
      <c r="AF67" s="9"/>
      <c r="AG67" s="121"/>
      <c r="AH67" s="9"/>
      <c r="AI67" s="121"/>
      <c r="AJ67" s="9"/>
      <c r="AK67" s="121"/>
      <c r="AL67" s="9"/>
      <c r="AM67" s="121"/>
      <c r="AN67" s="9"/>
      <c r="AO67" s="10">
        <v>0</v>
      </c>
      <c r="AP67" s="12">
        <v>0</v>
      </c>
      <c r="AQ67" s="341"/>
      <c r="AR67" s="341"/>
      <c r="AS67" s="344"/>
    </row>
    <row r="68" spans="1:45" ht="12.65" customHeight="1" x14ac:dyDescent="0.2">
      <c r="A68" s="247"/>
      <c r="B68" s="248"/>
      <c r="C68" s="248"/>
      <c r="D68" s="248"/>
      <c r="E68" s="252"/>
      <c r="F68" s="339" t="s">
        <v>177</v>
      </c>
      <c r="G68" s="339"/>
      <c r="H68" s="339"/>
      <c r="I68" s="339"/>
      <c r="J68" s="9"/>
      <c r="K68" s="121"/>
      <c r="L68" s="9"/>
      <c r="M68" s="121"/>
      <c r="N68" s="9"/>
      <c r="O68" s="121"/>
      <c r="P68" s="9"/>
      <c r="Q68" s="121"/>
      <c r="R68" s="9"/>
      <c r="S68" s="121"/>
      <c r="T68" s="9"/>
      <c r="U68" s="121"/>
      <c r="V68" s="9"/>
      <c r="W68" s="121"/>
      <c r="X68" s="9"/>
      <c r="Y68" s="121"/>
      <c r="Z68" s="9"/>
      <c r="AA68" s="121"/>
      <c r="AB68" s="9"/>
      <c r="AC68" s="121"/>
      <c r="AD68" s="9"/>
      <c r="AE68" s="121"/>
      <c r="AF68" s="9"/>
      <c r="AG68" s="121"/>
      <c r="AH68" s="9"/>
      <c r="AI68" s="121"/>
      <c r="AJ68" s="9"/>
      <c r="AK68" s="121"/>
      <c r="AL68" s="9"/>
      <c r="AM68" s="121"/>
      <c r="AN68" s="9"/>
      <c r="AO68" s="10">
        <v>0</v>
      </c>
      <c r="AP68" s="12">
        <v>0</v>
      </c>
      <c r="AQ68" s="341"/>
      <c r="AR68" s="341"/>
      <c r="AS68" s="344"/>
    </row>
    <row r="69" spans="1:45" ht="12.65" customHeight="1" x14ac:dyDescent="0.2">
      <c r="A69" s="247"/>
      <c r="B69" s="248"/>
      <c r="C69" s="248"/>
      <c r="D69" s="248"/>
      <c r="E69" s="252"/>
      <c r="F69" s="339" t="s">
        <v>178</v>
      </c>
      <c r="G69" s="339"/>
      <c r="H69" s="339"/>
      <c r="I69" s="339"/>
      <c r="J69" s="9"/>
      <c r="K69" s="121"/>
      <c r="L69" s="9"/>
      <c r="M69" s="121"/>
      <c r="N69" s="9"/>
      <c r="O69" s="121"/>
      <c r="P69" s="9"/>
      <c r="Q69" s="121"/>
      <c r="R69" s="9"/>
      <c r="S69" s="121"/>
      <c r="T69" s="9"/>
      <c r="U69" s="121"/>
      <c r="V69" s="9"/>
      <c r="W69" s="121"/>
      <c r="X69" s="9"/>
      <c r="Y69" s="121"/>
      <c r="Z69" s="9"/>
      <c r="AA69" s="121"/>
      <c r="AB69" s="9"/>
      <c r="AC69" s="121"/>
      <c r="AD69" s="9"/>
      <c r="AE69" s="121"/>
      <c r="AF69" s="9"/>
      <c r="AG69" s="121"/>
      <c r="AH69" s="9"/>
      <c r="AI69" s="121"/>
      <c r="AJ69" s="9"/>
      <c r="AK69" s="121"/>
      <c r="AL69" s="9"/>
      <c r="AM69" s="121"/>
      <c r="AN69" s="9"/>
      <c r="AO69" s="10">
        <v>0</v>
      </c>
      <c r="AP69" s="12">
        <v>0</v>
      </c>
      <c r="AQ69" s="341"/>
      <c r="AR69" s="341"/>
      <c r="AS69" s="344"/>
    </row>
    <row r="70" spans="1:45" ht="12.65" customHeight="1" x14ac:dyDescent="0.2">
      <c r="A70" s="247"/>
      <c r="B70" s="248"/>
      <c r="C70" s="248"/>
      <c r="D70" s="248"/>
      <c r="E70" s="252"/>
      <c r="F70" s="339" t="s">
        <v>179</v>
      </c>
      <c r="G70" s="339"/>
      <c r="H70" s="339"/>
      <c r="I70" s="339"/>
      <c r="J70" s="9"/>
      <c r="K70" s="121"/>
      <c r="L70" s="9"/>
      <c r="M70" s="121"/>
      <c r="N70" s="9"/>
      <c r="O70" s="121"/>
      <c r="P70" s="9"/>
      <c r="Q70" s="121"/>
      <c r="R70" s="9"/>
      <c r="S70" s="121"/>
      <c r="T70" s="9"/>
      <c r="U70" s="121"/>
      <c r="V70" s="9"/>
      <c r="W70" s="121"/>
      <c r="X70" s="9"/>
      <c r="Y70" s="121"/>
      <c r="Z70" s="9"/>
      <c r="AA70" s="121"/>
      <c r="AB70" s="9"/>
      <c r="AC70" s="121"/>
      <c r="AD70" s="9"/>
      <c r="AE70" s="121"/>
      <c r="AF70" s="9"/>
      <c r="AG70" s="121"/>
      <c r="AH70" s="9"/>
      <c r="AI70" s="121"/>
      <c r="AJ70" s="9"/>
      <c r="AK70" s="121"/>
      <c r="AL70" s="9"/>
      <c r="AM70" s="121"/>
      <c r="AN70" s="9"/>
      <c r="AO70" s="10">
        <v>0</v>
      </c>
      <c r="AP70" s="12">
        <v>0</v>
      </c>
      <c r="AQ70" s="341"/>
      <c r="AR70" s="341"/>
      <c r="AS70" s="344"/>
    </row>
    <row r="71" spans="1:45" ht="12.65" customHeight="1" x14ac:dyDescent="0.2">
      <c r="A71" s="247"/>
      <c r="B71" s="248"/>
      <c r="C71" s="248"/>
      <c r="D71" s="248"/>
      <c r="E71" s="252"/>
      <c r="F71" s="339" t="s">
        <v>180</v>
      </c>
      <c r="G71" s="339"/>
      <c r="H71" s="339"/>
      <c r="I71" s="339"/>
      <c r="J71" s="9"/>
      <c r="K71" s="121"/>
      <c r="L71" s="9"/>
      <c r="M71" s="121"/>
      <c r="N71" s="9"/>
      <c r="O71" s="121"/>
      <c r="P71" s="9"/>
      <c r="Q71" s="121"/>
      <c r="R71" s="9"/>
      <c r="S71" s="121"/>
      <c r="T71" s="9"/>
      <c r="U71" s="121"/>
      <c r="V71" s="9"/>
      <c r="W71" s="121"/>
      <c r="X71" s="9"/>
      <c r="Y71" s="121"/>
      <c r="Z71" s="9"/>
      <c r="AA71" s="121"/>
      <c r="AB71" s="9"/>
      <c r="AC71" s="121"/>
      <c r="AD71" s="9"/>
      <c r="AE71" s="121"/>
      <c r="AF71" s="9"/>
      <c r="AG71" s="121"/>
      <c r="AH71" s="9"/>
      <c r="AI71" s="121"/>
      <c r="AJ71" s="9"/>
      <c r="AK71" s="121"/>
      <c r="AL71" s="9"/>
      <c r="AM71" s="121"/>
      <c r="AN71" s="9"/>
      <c r="AO71" s="10">
        <v>0</v>
      </c>
      <c r="AP71" s="12">
        <v>0</v>
      </c>
      <c r="AQ71" s="341"/>
      <c r="AR71" s="341"/>
      <c r="AS71" s="344"/>
    </row>
    <row r="72" spans="1:45" ht="12.65" customHeight="1" x14ac:dyDescent="0.2">
      <c r="A72" s="249"/>
      <c r="B72" s="250"/>
      <c r="C72" s="250"/>
      <c r="D72" s="250"/>
      <c r="E72" s="253"/>
      <c r="F72" s="339" t="s">
        <v>181</v>
      </c>
      <c r="G72" s="339"/>
      <c r="H72" s="339"/>
      <c r="I72" s="339"/>
      <c r="J72" s="9"/>
      <c r="K72" s="121"/>
      <c r="L72" s="9"/>
      <c r="M72" s="121"/>
      <c r="N72" s="9"/>
      <c r="O72" s="121"/>
      <c r="P72" s="9"/>
      <c r="Q72" s="121"/>
      <c r="R72" s="9"/>
      <c r="S72" s="121"/>
      <c r="T72" s="9"/>
      <c r="U72" s="121"/>
      <c r="V72" s="9"/>
      <c r="W72" s="121"/>
      <c r="X72" s="9"/>
      <c r="Y72" s="121"/>
      <c r="Z72" s="9"/>
      <c r="AA72" s="121"/>
      <c r="AB72" s="9"/>
      <c r="AC72" s="121"/>
      <c r="AD72" s="9"/>
      <c r="AE72" s="121"/>
      <c r="AF72" s="9"/>
      <c r="AG72" s="121"/>
      <c r="AH72" s="9"/>
      <c r="AI72" s="121"/>
      <c r="AJ72" s="9"/>
      <c r="AK72" s="121"/>
      <c r="AL72" s="9"/>
      <c r="AM72" s="121"/>
      <c r="AN72" s="9"/>
      <c r="AO72" s="10">
        <v>0</v>
      </c>
      <c r="AP72" s="12">
        <v>0</v>
      </c>
      <c r="AQ72" s="342"/>
      <c r="AR72" s="342"/>
      <c r="AS72" s="345"/>
    </row>
    <row r="73" spans="1:45" ht="12.65" customHeight="1" x14ac:dyDescent="0.2">
      <c r="A73" s="319" t="s">
        <v>182</v>
      </c>
      <c r="B73" s="320"/>
      <c r="C73" s="320"/>
      <c r="D73" s="320"/>
      <c r="E73" s="321"/>
      <c r="F73" s="322" t="s">
        <v>183</v>
      </c>
      <c r="G73" s="323"/>
      <c r="H73" s="323"/>
      <c r="I73" s="323"/>
      <c r="J73" s="9"/>
      <c r="K73" s="121"/>
      <c r="L73" s="9">
        <v>1</v>
      </c>
      <c r="M73" s="121">
        <v>1</v>
      </c>
      <c r="N73" s="9"/>
      <c r="O73" s="121"/>
      <c r="P73" s="9"/>
      <c r="Q73" s="121"/>
      <c r="R73" s="9"/>
      <c r="S73" s="121"/>
      <c r="T73" s="9"/>
      <c r="U73" s="121"/>
      <c r="V73" s="9"/>
      <c r="W73" s="121"/>
      <c r="X73" s="9"/>
      <c r="Y73" s="121"/>
      <c r="Z73" s="9"/>
      <c r="AA73" s="121"/>
      <c r="AB73" s="9"/>
      <c r="AC73" s="121"/>
      <c r="AD73" s="9"/>
      <c r="AE73" s="121"/>
      <c r="AF73" s="9"/>
      <c r="AG73" s="121"/>
      <c r="AH73" s="9"/>
      <c r="AI73" s="121"/>
      <c r="AJ73" s="9"/>
      <c r="AK73" s="121"/>
      <c r="AL73" s="9"/>
      <c r="AM73" s="121"/>
      <c r="AN73" s="9"/>
      <c r="AO73" s="10">
        <v>2</v>
      </c>
      <c r="AP73" s="126"/>
      <c r="AQ73" s="13">
        <v>1100</v>
      </c>
      <c r="AR73" s="125"/>
      <c r="AS73" s="13">
        <v>1100</v>
      </c>
    </row>
    <row r="74" spans="1:45" ht="12.65" customHeight="1" x14ac:dyDescent="0.2">
      <c r="A74" s="245"/>
      <c r="B74" s="246"/>
      <c r="C74" s="246"/>
      <c r="D74" s="246"/>
      <c r="E74" s="325"/>
      <c r="F74" s="322" t="s">
        <v>184</v>
      </c>
      <c r="G74" s="323"/>
      <c r="H74" s="323"/>
      <c r="I74" s="323"/>
      <c r="J74" s="9"/>
      <c r="K74" s="121"/>
      <c r="L74" s="9"/>
      <c r="M74" s="121"/>
      <c r="N74" s="9"/>
      <c r="O74" s="121"/>
      <c r="P74" s="9"/>
      <c r="Q74" s="121"/>
      <c r="R74" s="9"/>
      <c r="S74" s="121"/>
      <c r="T74" s="9"/>
      <c r="U74" s="121"/>
      <c r="V74" s="9"/>
      <c r="W74" s="121"/>
      <c r="X74" s="9"/>
      <c r="Y74" s="121"/>
      <c r="Z74" s="9"/>
      <c r="AA74" s="121"/>
      <c r="AB74" s="9"/>
      <c r="AC74" s="121"/>
      <c r="AD74" s="9"/>
      <c r="AE74" s="121"/>
      <c r="AF74" s="9"/>
      <c r="AG74" s="121"/>
      <c r="AH74" s="9"/>
      <c r="AI74" s="121"/>
      <c r="AJ74" s="9"/>
      <c r="AK74" s="121"/>
      <c r="AL74" s="9"/>
      <c r="AM74" s="121"/>
      <c r="AN74" s="9"/>
      <c r="AO74" s="10">
        <v>0</v>
      </c>
      <c r="AP74" s="13"/>
      <c r="AQ74" s="13">
        <v>0</v>
      </c>
      <c r="AR74" s="13"/>
      <c r="AS74" s="13">
        <v>0</v>
      </c>
    </row>
    <row r="75" spans="1:45" ht="12.65" customHeight="1" x14ac:dyDescent="0.2">
      <c r="A75" s="249"/>
      <c r="B75" s="250"/>
      <c r="C75" s="250"/>
      <c r="D75" s="250"/>
      <c r="E75" s="326"/>
      <c r="F75" s="322" t="s">
        <v>185</v>
      </c>
      <c r="G75" s="323"/>
      <c r="H75" s="323"/>
      <c r="I75" s="323"/>
      <c r="J75" s="9"/>
      <c r="K75" s="121"/>
      <c r="L75" s="9"/>
      <c r="M75" s="121"/>
      <c r="N75" s="9"/>
      <c r="O75" s="121"/>
      <c r="P75" s="9"/>
      <c r="Q75" s="121"/>
      <c r="R75" s="9"/>
      <c r="S75" s="121"/>
      <c r="T75" s="9"/>
      <c r="U75" s="121"/>
      <c r="V75" s="9"/>
      <c r="W75" s="121"/>
      <c r="X75" s="9"/>
      <c r="Y75" s="121"/>
      <c r="Z75" s="9"/>
      <c r="AA75" s="121"/>
      <c r="AB75" s="9"/>
      <c r="AC75" s="121"/>
      <c r="AD75" s="9"/>
      <c r="AE75" s="121"/>
      <c r="AF75" s="9"/>
      <c r="AG75" s="121"/>
      <c r="AH75" s="9"/>
      <c r="AI75" s="121"/>
      <c r="AJ75" s="9"/>
      <c r="AK75" s="121"/>
      <c r="AL75" s="9"/>
      <c r="AM75" s="121"/>
      <c r="AN75" s="9"/>
      <c r="AO75" s="10">
        <v>0</v>
      </c>
      <c r="AP75" s="13"/>
      <c r="AQ75" s="13">
        <v>0</v>
      </c>
      <c r="AR75" s="13"/>
      <c r="AS75" s="13">
        <v>0</v>
      </c>
    </row>
    <row r="76" spans="1:45" ht="12.65" customHeight="1" x14ac:dyDescent="0.2">
      <c r="A76" s="319" t="s">
        <v>186</v>
      </c>
      <c r="B76" s="320"/>
      <c r="C76" s="320"/>
      <c r="D76" s="320"/>
      <c r="E76" s="321"/>
      <c r="F76" s="322" t="s">
        <v>187</v>
      </c>
      <c r="G76" s="323"/>
      <c r="H76" s="323"/>
      <c r="I76" s="323"/>
      <c r="J76" s="9"/>
      <c r="K76" s="121"/>
      <c r="L76" s="9"/>
      <c r="M76" s="121"/>
      <c r="N76" s="9"/>
      <c r="O76" s="121"/>
      <c r="P76" s="9"/>
      <c r="Q76" s="121"/>
      <c r="R76" s="9"/>
      <c r="S76" s="121"/>
      <c r="T76" s="9"/>
      <c r="U76" s="121"/>
      <c r="V76" s="9"/>
      <c r="W76" s="121"/>
      <c r="X76" s="9"/>
      <c r="Y76" s="121"/>
      <c r="Z76" s="9"/>
      <c r="AA76" s="121"/>
      <c r="AB76" s="9"/>
      <c r="AC76" s="121"/>
      <c r="AD76" s="9"/>
      <c r="AE76" s="121"/>
      <c r="AF76" s="9"/>
      <c r="AG76" s="121"/>
      <c r="AH76" s="9"/>
      <c r="AI76" s="121"/>
      <c r="AJ76" s="9"/>
      <c r="AK76" s="121"/>
      <c r="AL76" s="9"/>
      <c r="AM76" s="121"/>
      <c r="AN76" s="9"/>
      <c r="AO76" s="10">
        <v>0</v>
      </c>
      <c r="AP76" s="13"/>
      <c r="AQ76" s="13">
        <v>0</v>
      </c>
      <c r="AR76" s="13"/>
      <c r="AS76" s="13">
        <v>0</v>
      </c>
    </row>
    <row r="77" spans="1:45" ht="12.65" customHeight="1" x14ac:dyDescent="0.2">
      <c r="A77" s="245">
        <v>2</v>
      </c>
      <c r="B77" s="246"/>
      <c r="C77" s="246"/>
      <c r="D77" s="246"/>
      <c r="E77" s="325"/>
      <c r="F77" s="322" t="s">
        <v>188</v>
      </c>
      <c r="G77" s="323"/>
      <c r="H77" s="323"/>
      <c r="I77" s="323"/>
      <c r="J77" s="9"/>
      <c r="K77" s="121"/>
      <c r="L77" s="9"/>
      <c r="M77" s="121"/>
      <c r="N77" s="9"/>
      <c r="O77" s="121"/>
      <c r="P77" s="9"/>
      <c r="Q77" s="121"/>
      <c r="R77" s="9"/>
      <c r="S77" s="121"/>
      <c r="T77" s="9"/>
      <c r="U77" s="121"/>
      <c r="V77" s="9"/>
      <c r="W77" s="121"/>
      <c r="X77" s="9"/>
      <c r="Y77" s="121"/>
      <c r="Z77" s="9"/>
      <c r="AA77" s="121"/>
      <c r="AB77" s="9"/>
      <c r="AC77" s="121"/>
      <c r="AD77" s="9"/>
      <c r="AE77" s="121"/>
      <c r="AF77" s="9"/>
      <c r="AG77" s="121"/>
      <c r="AH77" s="9"/>
      <c r="AI77" s="121"/>
      <c r="AJ77" s="9"/>
      <c r="AK77" s="121"/>
      <c r="AL77" s="9"/>
      <c r="AM77" s="121"/>
      <c r="AN77" s="9"/>
      <c r="AO77" s="10">
        <v>0</v>
      </c>
      <c r="AP77" s="13"/>
      <c r="AQ77" s="13">
        <v>0</v>
      </c>
      <c r="AR77" s="13"/>
      <c r="AS77" s="13">
        <v>0</v>
      </c>
    </row>
    <row r="78" spans="1:45" ht="12.65" customHeight="1" x14ac:dyDescent="0.2">
      <c r="A78" s="249"/>
      <c r="B78" s="250"/>
      <c r="C78" s="250"/>
      <c r="D78" s="250"/>
      <c r="E78" s="326"/>
      <c r="F78" s="322" t="s">
        <v>189</v>
      </c>
      <c r="G78" s="323"/>
      <c r="H78" s="323"/>
      <c r="I78" s="323"/>
      <c r="J78" s="9"/>
      <c r="K78" s="121"/>
      <c r="L78" s="9"/>
      <c r="M78" s="121"/>
      <c r="N78" s="9"/>
      <c r="O78" s="121"/>
      <c r="P78" s="9"/>
      <c r="Q78" s="121"/>
      <c r="R78" s="9"/>
      <c r="S78" s="121"/>
      <c r="T78" s="9"/>
      <c r="U78" s="121"/>
      <c r="V78" s="9"/>
      <c r="W78" s="121"/>
      <c r="X78" s="9"/>
      <c r="Y78" s="121"/>
      <c r="Z78" s="9"/>
      <c r="AA78" s="121"/>
      <c r="AB78" s="9"/>
      <c r="AC78" s="121"/>
      <c r="AD78" s="9"/>
      <c r="AE78" s="121"/>
      <c r="AF78" s="9"/>
      <c r="AG78" s="121"/>
      <c r="AH78" s="9"/>
      <c r="AI78" s="121"/>
      <c r="AJ78" s="9"/>
      <c r="AK78" s="121"/>
      <c r="AL78" s="9"/>
      <c r="AM78" s="121"/>
      <c r="AN78" s="9"/>
      <c r="AO78" s="10">
        <v>0</v>
      </c>
      <c r="AP78" s="13"/>
      <c r="AQ78" s="13">
        <v>0</v>
      </c>
      <c r="AR78" s="13"/>
      <c r="AS78" s="13">
        <v>0</v>
      </c>
    </row>
    <row r="79" spans="1:45" ht="12.65" customHeight="1" x14ac:dyDescent="0.2">
      <c r="A79" s="336" t="s">
        <v>9</v>
      </c>
      <c r="B79" s="337"/>
      <c r="C79" s="337"/>
      <c r="D79" s="337"/>
      <c r="E79" s="338"/>
      <c r="F79" s="322" t="s">
        <v>190</v>
      </c>
      <c r="G79" s="323"/>
      <c r="H79" s="323"/>
      <c r="I79" s="323"/>
      <c r="J79" s="9"/>
      <c r="K79" s="121"/>
      <c r="L79" s="9"/>
      <c r="M79" s="121"/>
      <c r="N79" s="9"/>
      <c r="O79" s="121"/>
      <c r="P79" s="9"/>
      <c r="Q79" s="121"/>
      <c r="R79" s="9"/>
      <c r="S79" s="121"/>
      <c r="T79" s="9"/>
      <c r="U79" s="121"/>
      <c r="V79" s="9"/>
      <c r="W79" s="121"/>
      <c r="X79" s="9"/>
      <c r="Y79" s="121"/>
      <c r="Z79" s="9"/>
      <c r="AA79" s="121"/>
      <c r="AB79" s="9"/>
      <c r="AC79" s="121"/>
      <c r="AD79" s="9"/>
      <c r="AE79" s="121"/>
      <c r="AF79" s="9"/>
      <c r="AG79" s="121"/>
      <c r="AH79" s="9"/>
      <c r="AI79" s="121"/>
      <c r="AJ79" s="9"/>
      <c r="AK79" s="121"/>
      <c r="AL79" s="9"/>
      <c r="AM79" s="121"/>
      <c r="AN79" s="9"/>
      <c r="AO79" s="10">
        <v>0</v>
      </c>
      <c r="AP79" s="13"/>
      <c r="AQ79" s="13">
        <v>0</v>
      </c>
      <c r="AR79" s="13"/>
      <c r="AS79" s="13">
        <v>0</v>
      </c>
    </row>
    <row r="80" spans="1:45" ht="12.65" customHeight="1" x14ac:dyDescent="0.2">
      <c r="A80" s="330">
        <v>19705</v>
      </c>
      <c r="B80" s="331"/>
      <c r="C80" s="331"/>
      <c r="D80" s="331"/>
      <c r="E80" s="332"/>
      <c r="F80" s="322" t="s">
        <v>191</v>
      </c>
      <c r="G80" s="323"/>
      <c r="H80" s="323"/>
      <c r="I80" s="323"/>
      <c r="J80" s="9"/>
      <c r="K80" s="121"/>
      <c r="L80" s="9"/>
      <c r="M80" s="121"/>
      <c r="N80" s="9"/>
      <c r="O80" s="121"/>
      <c r="P80" s="9"/>
      <c r="Q80" s="121"/>
      <c r="R80" s="9"/>
      <c r="S80" s="121"/>
      <c r="T80" s="9"/>
      <c r="U80" s="121"/>
      <c r="V80" s="9"/>
      <c r="W80" s="121"/>
      <c r="X80" s="9"/>
      <c r="Y80" s="121"/>
      <c r="Z80" s="9"/>
      <c r="AA80" s="121"/>
      <c r="AB80" s="9"/>
      <c r="AC80" s="121"/>
      <c r="AD80" s="9"/>
      <c r="AE80" s="121"/>
      <c r="AF80" s="9"/>
      <c r="AG80" s="121"/>
      <c r="AH80" s="9"/>
      <c r="AI80" s="121"/>
      <c r="AJ80" s="9"/>
      <c r="AK80" s="121"/>
      <c r="AL80" s="9"/>
      <c r="AM80" s="121"/>
      <c r="AN80" s="9"/>
      <c r="AO80" s="10">
        <v>0</v>
      </c>
      <c r="AP80" s="13"/>
      <c r="AQ80" s="13">
        <v>0</v>
      </c>
      <c r="AR80" s="13"/>
      <c r="AS80" s="13">
        <v>0</v>
      </c>
    </row>
    <row r="81" spans="1:45" ht="12.65" customHeight="1" x14ac:dyDescent="0.2">
      <c r="A81" s="333"/>
      <c r="B81" s="334"/>
      <c r="C81" s="334"/>
      <c r="D81" s="334"/>
      <c r="E81" s="335"/>
      <c r="F81" s="322" t="s">
        <v>192</v>
      </c>
      <c r="G81" s="323"/>
      <c r="H81" s="323"/>
      <c r="I81" s="323"/>
      <c r="J81" s="9"/>
      <c r="K81" s="121"/>
      <c r="L81" s="9"/>
      <c r="M81" s="121"/>
      <c r="N81" s="9"/>
      <c r="O81" s="121"/>
      <c r="P81" s="9"/>
      <c r="Q81" s="121"/>
      <c r="R81" s="9"/>
      <c r="S81" s="121"/>
      <c r="T81" s="9"/>
      <c r="U81" s="121"/>
      <c r="V81" s="9"/>
      <c r="W81" s="121"/>
      <c r="X81" s="9"/>
      <c r="Y81" s="121"/>
      <c r="Z81" s="9"/>
      <c r="AA81" s="121"/>
      <c r="AB81" s="9"/>
      <c r="AC81" s="121"/>
      <c r="AD81" s="9"/>
      <c r="AE81" s="121"/>
      <c r="AF81" s="9"/>
      <c r="AG81" s="121"/>
      <c r="AH81" s="9"/>
      <c r="AI81" s="121"/>
      <c r="AJ81" s="9"/>
      <c r="AK81" s="121"/>
      <c r="AL81" s="9"/>
      <c r="AM81" s="121"/>
      <c r="AN81" s="9"/>
      <c r="AO81" s="10">
        <v>0</v>
      </c>
      <c r="AP81" s="13"/>
      <c r="AQ81" s="13">
        <v>0</v>
      </c>
      <c r="AR81" s="13"/>
      <c r="AS81" s="13">
        <v>0</v>
      </c>
    </row>
    <row r="82" spans="1:45" ht="12.65" customHeight="1" x14ac:dyDescent="0.2">
      <c r="A82" s="319" t="s">
        <v>10</v>
      </c>
      <c r="B82" s="320"/>
      <c r="C82" s="320"/>
      <c r="D82" s="320"/>
      <c r="E82" s="321"/>
      <c r="F82" s="322" t="s">
        <v>193</v>
      </c>
      <c r="G82" s="323"/>
      <c r="H82" s="323"/>
      <c r="I82" s="323"/>
      <c r="J82" s="9"/>
      <c r="K82" s="121"/>
      <c r="L82" s="9"/>
      <c r="M82" s="121"/>
      <c r="N82" s="9"/>
      <c r="O82" s="121"/>
      <c r="P82" s="9"/>
      <c r="Q82" s="121"/>
      <c r="R82" s="9"/>
      <c r="S82" s="121"/>
      <c r="T82" s="9"/>
      <c r="U82" s="121"/>
      <c r="V82" s="9"/>
      <c r="W82" s="121"/>
      <c r="X82" s="9"/>
      <c r="Y82" s="121"/>
      <c r="Z82" s="9"/>
      <c r="AA82" s="121"/>
      <c r="AB82" s="9"/>
      <c r="AC82" s="121"/>
      <c r="AD82" s="9"/>
      <c r="AE82" s="121"/>
      <c r="AF82" s="9"/>
      <c r="AG82" s="121"/>
      <c r="AH82" s="9"/>
      <c r="AI82" s="121"/>
      <c r="AJ82" s="9"/>
      <c r="AK82" s="121"/>
      <c r="AL82" s="9"/>
      <c r="AM82" s="121"/>
      <c r="AN82" s="9"/>
      <c r="AO82" s="10">
        <v>0</v>
      </c>
      <c r="AP82" s="13"/>
      <c r="AQ82" s="13">
        <v>0</v>
      </c>
      <c r="AR82" s="13"/>
      <c r="AS82" s="13">
        <v>0</v>
      </c>
    </row>
    <row r="83" spans="1:45" ht="12.65" customHeight="1" x14ac:dyDescent="0.2">
      <c r="A83" s="292">
        <v>0.9</v>
      </c>
      <c r="B83" s="293"/>
      <c r="C83" s="293"/>
      <c r="D83" s="293"/>
      <c r="E83" s="294"/>
      <c r="F83" s="322" t="s">
        <v>194</v>
      </c>
      <c r="G83" s="323"/>
      <c r="H83" s="323"/>
      <c r="I83" s="323"/>
      <c r="J83" s="9"/>
      <c r="K83" s="121"/>
      <c r="L83" s="9"/>
      <c r="M83" s="121"/>
      <c r="N83" s="9"/>
      <c r="O83" s="121"/>
      <c r="P83" s="9"/>
      <c r="Q83" s="121"/>
      <c r="R83" s="9"/>
      <c r="S83" s="121"/>
      <c r="T83" s="9"/>
      <c r="U83" s="121"/>
      <c r="V83" s="9"/>
      <c r="W83" s="121"/>
      <c r="X83" s="9"/>
      <c r="Y83" s="121"/>
      <c r="Z83" s="9"/>
      <c r="AA83" s="121"/>
      <c r="AB83" s="9"/>
      <c r="AC83" s="121"/>
      <c r="AD83" s="9"/>
      <c r="AE83" s="121"/>
      <c r="AF83" s="9"/>
      <c r="AG83" s="121"/>
      <c r="AH83" s="9"/>
      <c r="AI83" s="121"/>
      <c r="AJ83" s="9"/>
      <c r="AK83" s="121"/>
      <c r="AL83" s="9"/>
      <c r="AM83" s="121"/>
      <c r="AN83" s="9"/>
      <c r="AO83" s="10">
        <v>0</v>
      </c>
      <c r="AP83" s="13"/>
      <c r="AQ83" s="13">
        <v>0</v>
      </c>
      <c r="AR83" s="13"/>
      <c r="AS83" s="13">
        <v>0</v>
      </c>
    </row>
    <row r="84" spans="1:45" ht="12.65" customHeight="1" x14ac:dyDescent="0.2">
      <c r="A84" s="295"/>
      <c r="B84" s="296"/>
      <c r="C84" s="296"/>
      <c r="D84" s="296"/>
      <c r="E84" s="297"/>
      <c r="F84" s="322" t="s">
        <v>195</v>
      </c>
      <c r="G84" s="323"/>
      <c r="H84" s="323"/>
      <c r="I84" s="323"/>
      <c r="J84" s="9"/>
      <c r="K84" s="121"/>
      <c r="L84" s="9"/>
      <c r="M84" s="121"/>
      <c r="N84" s="9"/>
      <c r="O84" s="121">
        <v>2</v>
      </c>
      <c r="P84" s="9"/>
      <c r="Q84" s="121"/>
      <c r="R84" s="9"/>
      <c r="S84" s="121"/>
      <c r="T84" s="9">
        <v>5</v>
      </c>
      <c r="U84" s="121"/>
      <c r="V84" s="9"/>
      <c r="W84" s="121"/>
      <c r="X84" s="9"/>
      <c r="Y84" s="121"/>
      <c r="Z84" s="9"/>
      <c r="AA84" s="121"/>
      <c r="AB84" s="9"/>
      <c r="AC84" s="121"/>
      <c r="AD84" s="9"/>
      <c r="AE84" s="121"/>
      <c r="AF84" s="9"/>
      <c r="AG84" s="121"/>
      <c r="AH84" s="9"/>
      <c r="AI84" s="121"/>
      <c r="AJ84" s="9"/>
      <c r="AK84" s="121"/>
      <c r="AL84" s="9"/>
      <c r="AM84" s="121"/>
      <c r="AN84" s="9"/>
      <c r="AO84" s="10">
        <v>7</v>
      </c>
      <c r="AP84" s="13"/>
      <c r="AQ84" s="13">
        <v>8800</v>
      </c>
      <c r="AR84" s="13"/>
      <c r="AS84" s="13">
        <v>8800</v>
      </c>
    </row>
    <row r="85" spans="1:45" ht="12.65" customHeight="1" x14ac:dyDescent="0.2">
      <c r="A85" s="319" t="s">
        <v>11</v>
      </c>
      <c r="B85" s="320"/>
      <c r="C85" s="320"/>
      <c r="D85" s="320"/>
      <c r="E85" s="321"/>
      <c r="F85" s="322" t="s">
        <v>196</v>
      </c>
      <c r="G85" s="323"/>
      <c r="H85" s="323"/>
      <c r="I85" s="323"/>
      <c r="J85" s="9"/>
      <c r="K85" s="121"/>
      <c r="L85" s="9"/>
      <c r="M85" s="121"/>
      <c r="N85" s="9"/>
      <c r="O85" s="121"/>
      <c r="P85" s="9"/>
      <c r="Q85" s="121"/>
      <c r="R85" s="9"/>
      <c r="S85" s="121"/>
      <c r="T85" s="9"/>
      <c r="U85" s="121"/>
      <c r="V85" s="9"/>
      <c r="W85" s="121"/>
      <c r="X85" s="9"/>
      <c r="Y85" s="121"/>
      <c r="Z85" s="9"/>
      <c r="AA85" s="121"/>
      <c r="AB85" s="9"/>
      <c r="AC85" s="121"/>
      <c r="AD85" s="9"/>
      <c r="AE85" s="121"/>
      <c r="AF85" s="9"/>
      <c r="AG85" s="121"/>
      <c r="AH85" s="9"/>
      <c r="AI85" s="121"/>
      <c r="AJ85" s="9"/>
      <c r="AK85" s="121"/>
      <c r="AL85" s="9"/>
      <c r="AM85" s="121"/>
      <c r="AN85" s="9"/>
      <c r="AO85" s="10">
        <v>0</v>
      </c>
      <c r="AP85" s="13"/>
      <c r="AQ85" s="13">
        <v>0</v>
      </c>
      <c r="AR85" s="13"/>
      <c r="AS85" s="13">
        <v>0</v>
      </c>
    </row>
    <row r="86" spans="1:45" ht="12.65" customHeight="1" x14ac:dyDescent="0.2">
      <c r="A86" s="324">
        <v>0.375</v>
      </c>
      <c r="B86" s="246"/>
      <c r="C86" s="246"/>
      <c r="D86" s="246"/>
      <c r="E86" s="325"/>
      <c r="F86" s="322" t="s">
        <v>197</v>
      </c>
      <c r="G86" s="323"/>
      <c r="H86" s="323"/>
      <c r="I86" s="323"/>
      <c r="J86" s="9"/>
      <c r="K86" s="121"/>
      <c r="L86" s="9"/>
      <c r="M86" s="121"/>
      <c r="N86" s="9"/>
      <c r="O86" s="121"/>
      <c r="P86" s="9"/>
      <c r="Q86" s="121"/>
      <c r="R86" s="9"/>
      <c r="S86" s="121"/>
      <c r="T86" s="9"/>
      <c r="U86" s="121"/>
      <c r="V86" s="9"/>
      <c r="W86" s="121"/>
      <c r="X86" s="9"/>
      <c r="Y86" s="121"/>
      <c r="Z86" s="9"/>
      <c r="AA86" s="121"/>
      <c r="AB86" s="9"/>
      <c r="AC86" s="121"/>
      <c r="AD86" s="9"/>
      <c r="AE86" s="121"/>
      <c r="AF86" s="9"/>
      <c r="AG86" s="121"/>
      <c r="AH86" s="9"/>
      <c r="AI86" s="121"/>
      <c r="AJ86" s="9"/>
      <c r="AK86" s="121"/>
      <c r="AL86" s="9"/>
      <c r="AM86" s="121"/>
      <c r="AN86" s="9"/>
      <c r="AO86" s="10">
        <v>0</v>
      </c>
      <c r="AP86" s="13"/>
      <c r="AQ86" s="13">
        <v>0</v>
      </c>
      <c r="AR86" s="13"/>
      <c r="AS86" s="13">
        <v>0</v>
      </c>
    </row>
    <row r="87" spans="1:45" ht="12.65" customHeight="1" x14ac:dyDescent="0.2">
      <c r="A87" s="249"/>
      <c r="B87" s="250"/>
      <c r="C87" s="250"/>
      <c r="D87" s="250"/>
      <c r="E87" s="326"/>
      <c r="F87" s="322" t="s">
        <v>198</v>
      </c>
      <c r="G87" s="323"/>
      <c r="H87" s="323"/>
      <c r="I87" s="323"/>
      <c r="J87" s="9"/>
      <c r="K87" s="121"/>
      <c r="L87" s="9"/>
      <c r="M87" s="121"/>
      <c r="N87" s="9"/>
      <c r="O87" s="121"/>
      <c r="P87" s="9"/>
      <c r="Q87" s="121"/>
      <c r="R87" s="9"/>
      <c r="S87" s="121"/>
      <c r="T87" s="9"/>
      <c r="U87" s="121"/>
      <c r="V87" s="9"/>
      <c r="W87" s="121"/>
      <c r="X87" s="9"/>
      <c r="Y87" s="121"/>
      <c r="Z87" s="9"/>
      <c r="AA87" s="121"/>
      <c r="AB87" s="9"/>
      <c r="AC87" s="121"/>
      <c r="AD87" s="9"/>
      <c r="AE87" s="121"/>
      <c r="AF87" s="9"/>
      <c r="AG87" s="121"/>
      <c r="AH87" s="9"/>
      <c r="AI87" s="121"/>
      <c r="AJ87" s="9"/>
      <c r="AK87" s="121"/>
      <c r="AL87" s="9"/>
      <c r="AM87" s="121"/>
      <c r="AN87" s="9"/>
      <c r="AO87" s="10">
        <v>0</v>
      </c>
      <c r="AP87" s="127"/>
      <c r="AQ87" s="127"/>
      <c r="AR87" s="127"/>
      <c r="AS87" s="127"/>
    </row>
    <row r="88" spans="1:45" ht="12.65" customHeight="1" x14ac:dyDescent="0.2">
      <c r="A88" s="324">
        <v>0.72916666666666663</v>
      </c>
      <c r="B88" s="246"/>
      <c r="C88" s="246"/>
      <c r="D88" s="246"/>
      <c r="E88" s="325"/>
      <c r="F88" s="322"/>
      <c r="G88" s="323"/>
      <c r="H88" s="323"/>
      <c r="I88" s="323"/>
      <c r="J88" s="9"/>
      <c r="K88" s="121"/>
      <c r="L88" s="9"/>
      <c r="M88" s="121"/>
      <c r="N88" s="9"/>
      <c r="O88" s="121"/>
      <c r="P88" s="9"/>
      <c r="Q88" s="121"/>
      <c r="R88" s="9"/>
      <c r="S88" s="121"/>
      <c r="T88" s="9"/>
      <c r="U88" s="121"/>
      <c r="V88" s="9"/>
      <c r="W88" s="121"/>
      <c r="X88" s="9"/>
      <c r="Y88" s="121"/>
      <c r="Z88" s="9"/>
      <c r="AA88" s="121"/>
      <c r="AB88" s="9"/>
      <c r="AC88" s="121"/>
      <c r="AD88" s="9"/>
      <c r="AE88" s="121"/>
      <c r="AF88" s="9"/>
      <c r="AG88" s="121"/>
      <c r="AH88" s="9"/>
      <c r="AI88" s="121"/>
      <c r="AJ88" s="9"/>
      <c r="AK88" s="121"/>
      <c r="AL88" s="9"/>
      <c r="AM88" s="121"/>
      <c r="AN88" s="9"/>
      <c r="AO88" s="10">
        <v>0</v>
      </c>
      <c r="AP88" s="127"/>
      <c r="AQ88" s="127"/>
      <c r="AR88" s="127"/>
      <c r="AS88" s="127"/>
    </row>
    <row r="89" spans="1:45" ht="12.65" customHeight="1" thickBot="1" x14ac:dyDescent="0.25">
      <c r="A89" s="327"/>
      <c r="B89" s="328"/>
      <c r="C89" s="328"/>
      <c r="D89" s="328"/>
      <c r="E89" s="329"/>
      <c r="F89" s="322"/>
      <c r="G89" s="323"/>
      <c r="H89" s="323"/>
      <c r="I89" s="323"/>
      <c r="J89" s="9"/>
      <c r="K89" s="121"/>
      <c r="L89" s="9"/>
      <c r="M89" s="121"/>
      <c r="N89" s="9"/>
      <c r="O89" s="121"/>
      <c r="P89" s="9"/>
      <c r="Q89" s="121"/>
      <c r="R89" s="9"/>
      <c r="S89" s="121"/>
      <c r="T89" s="9"/>
      <c r="U89" s="121"/>
      <c r="V89" s="9"/>
      <c r="W89" s="121"/>
      <c r="X89" s="9"/>
      <c r="Y89" s="121"/>
      <c r="Z89" s="9"/>
      <c r="AA89" s="121"/>
      <c r="AB89" s="9"/>
      <c r="AC89" s="121"/>
      <c r="AD89" s="9"/>
      <c r="AE89" s="121"/>
      <c r="AF89" s="9"/>
      <c r="AG89" s="121"/>
      <c r="AH89" s="9"/>
      <c r="AI89" s="121"/>
      <c r="AJ89" s="9"/>
      <c r="AK89" s="121"/>
      <c r="AL89" s="9"/>
      <c r="AM89" s="121"/>
      <c r="AN89" s="9"/>
      <c r="AO89" s="10">
        <v>0</v>
      </c>
      <c r="AP89" s="127"/>
      <c r="AQ89" s="127"/>
      <c r="AR89" s="127"/>
      <c r="AS89" s="127"/>
    </row>
    <row r="90" spans="1:45" ht="14.25" customHeight="1" thickBot="1" x14ac:dyDescent="0.25">
      <c r="A90" s="315" t="s">
        <v>7</v>
      </c>
      <c r="B90" s="316"/>
      <c r="C90" s="316"/>
      <c r="D90" s="316"/>
      <c r="E90" s="317"/>
      <c r="F90" s="219">
        <v>12014</v>
      </c>
      <c r="G90" s="220"/>
      <c r="H90" s="220"/>
      <c r="I90" s="221"/>
      <c r="J90" s="318" t="s">
        <v>12</v>
      </c>
      <c r="K90" s="220"/>
      <c r="L90" s="220"/>
      <c r="M90" s="220"/>
      <c r="N90" s="221"/>
      <c r="O90" s="237">
        <v>2114</v>
      </c>
      <c r="P90" s="220"/>
      <c r="Q90" s="220"/>
      <c r="R90" s="220"/>
      <c r="S90" s="221"/>
      <c r="T90" s="314" t="s">
        <v>13</v>
      </c>
      <c r="U90" s="220"/>
      <c r="V90" s="220"/>
      <c r="W90" s="220"/>
      <c r="X90" s="221"/>
      <c r="Y90" s="237">
        <v>9900</v>
      </c>
      <c r="Z90" s="220"/>
      <c r="AA90" s="220"/>
      <c r="AB90" s="220"/>
      <c r="AC90" s="221"/>
      <c r="AD90" s="314" t="s">
        <v>14</v>
      </c>
      <c r="AE90" s="220"/>
      <c r="AF90" s="220"/>
      <c r="AG90" s="220"/>
      <c r="AH90" s="221"/>
      <c r="AI90" s="239">
        <v>1831</v>
      </c>
      <c r="AJ90" s="220"/>
      <c r="AK90" s="220"/>
      <c r="AL90" s="220"/>
      <c r="AM90" s="220"/>
      <c r="AN90" s="221"/>
      <c r="AO90" s="128"/>
      <c r="AP90" s="129"/>
      <c r="AQ90" s="130"/>
      <c r="AR90" s="130"/>
      <c r="AS90" s="131"/>
    </row>
  </sheetData>
  <sheetProtection selectLockedCells="1"/>
  <mergeCells count="141">
    <mergeCell ref="A1:AO1"/>
    <mergeCell ref="A2:C2"/>
    <mergeCell ref="E2:F2"/>
    <mergeCell ref="J2:O2"/>
    <mergeCell ref="P2:U2"/>
    <mergeCell ref="V2:AO2"/>
    <mergeCell ref="A3:I3"/>
    <mergeCell ref="A5:E5"/>
    <mergeCell ref="F5:I5"/>
    <mergeCell ref="A6:D29"/>
    <mergeCell ref="E6:E29"/>
    <mergeCell ref="F6:I6"/>
    <mergeCell ref="F14:I14"/>
    <mergeCell ref="F15:I15"/>
    <mergeCell ref="F16:I16"/>
    <mergeCell ref="F17:I17"/>
    <mergeCell ref="AQ6:AQ29"/>
    <mergeCell ref="AR6:AR29"/>
    <mergeCell ref="AS6:AS29"/>
    <mergeCell ref="F7:I7"/>
    <mergeCell ref="F8:I8"/>
    <mergeCell ref="F9:I9"/>
    <mergeCell ref="F10:I10"/>
    <mergeCell ref="F11:I11"/>
    <mergeCell ref="F12:I12"/>
    <mergeCell ref="F13:I13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A34:E35"/>
    <mergeCell ref="F34:I34"/>
    <mergeCell ref="F35:I35"/>
    <mergeCell ref="A36:E36"/>
    <mergeCell ref="F36:I36"/>
    <mergeCell ref="A37:E38"/>
    <mergeCell ref="F37:I37"/>
    <mergeCell ref="F38:I38"/>
    <mergeCell ref="A30:E30"/>
    <mergeCell ref="F30:I30"/>
    <mergeCell ref="A31:E32"/>
    <mergeCell ref="F31:I31"/>
    <mergeCell ref="F32:I32"/>
    <mergeCell ref="A33:E33"/>
    <mergeCell ref="F33:I33"/>
    <mergeCell ref="A43:E44"/>
    <mergeCell ref="F43:I43"/>
    <mergeCell ref="F44:I44"/>
    <mergeCell ref="A45:E46"/>
    <mergeCell ref="F45:I45"/>
    <mergeCell ref="F46:I46"/>
    <mergeCell ref="A39:E39"/>
    <mergeCell ref="F39:I39"/>
    <mergeCell ref="A40:E41"/>
    <mergeCell ref="F40:I40"/>
    <mergeCell ref="F41:I41"/>
    <mergeCell ref="A42:E42"/>
    <mergeCell ref="F42:I42"/>
    <mergeCell ref="AD47:AH47"/>
    <mergeCell ref="AI47:AN47"/>
    <mergeCell ref="A48:E48"/>
    <mergeCell ref="F48:I48"/>
    <mergeCell ref="A49:D72"/>
    <mergeCell ref="E49:E72"/>
    <mergeCell ref="F49:I49"/>
    <mergeCell ref="F57:I57"/>
    <mergeCell ref="F58:I58"/>
    <mergeCell ref="F59:I59"/>
    <mergeCell ref="A47:E47"/>
    <mergeCell ref="F47:I47"/>
    <mergeCell ref="J47:N47"/>
    <mergeCell ref="O47:S47"/>
    <mergeCell ref="T47:X47"/>
    <mergeCell ref="Y47:AC47"/>
    <mergeCell ref="F60:I60"/>
    <mergeCell ref="F61:I61"/>
    <mergeCell ref="F62:I62"/>
    <mergeCell ref="F63:I63"/>
    <mergeCell ref="F64:I64"/>
    <mergeCell ref="F65:I65"/>
    <mergeCell ref="AQ49:AQ72"/>
    <mergeCell ref="AR49:AR72"/>
    <mergeCell ref="AS49:AS72"/>
    <mergeCell ref="F50:I50"/>
    <mergeCell ref="F51:I51"/>
    <mergeCell ref="F52:I52"/>
    <mergeCell ref="F53:I53"/>
    <mergeCell ref="F54:I54"/>
    <mergeCell ref="F55:I55"/>
    <mergeCell ref="F56:I56"/>
    <mergeCell ref="F72:I72"/>
    <mergeCell ref="A73:E73"/>
    <mergeCell ref="F73:I73"/>
    <mergeCell ref="A74:E75"/>
    <mergeCell ref="F74:I74"/>
    <mergeCell ref="F75:I75"/>
    <mergeCell ref="F66:I66"/>
    <mergeCell ref="F67:I67"/>
    <mergeCell ref="F68:I68"/>
    <mergeCell ref="F69:I69"/>
    <mergeCell ref="F70:I70"/>
    <mergeCell ref="F71:I71"/>
    <mergeCell ref="A80:E81"/>
    <mergeCell ref="F80:I80"/>
    <mergeCell ref="F81:I81"/>
    <mergeCell ref="A82:E82"/>
    <mergeCell ref="F82:I82"/>
    <mergeCell ref="A83:E84"/>
    <mergeCell ref="F83:I83"/>
    <mergeCell ref="F84:I84"/>
    <mergeCell ref="A76:E76"/>
    <mergeCell ref="F76:I76"/>
    <mergeCell ref="A77:E78"/>
    <mergeCell ref="F77:I77"/>
    <mergeCell ref="F78:I78"/>
    <mergeCell ref="A79:E79"/>
    <mergeCell ref="F79:I79"/>
    <mergeCell ref="AD90:AH90"/>
    <mergeCell ref="AI90:AN90"/>
    <mergeCell ref="A90:E90"/>
    <mergeCell ref="F90:I90"/>
    <mergeCell ref="J90:N90"/>
    <mergeCell ref="O90:S90"/>
    <mergeCell ref="T90:X90"/>
    <mergeCell ref="Y90:AC90"/>
    <mergeCell ref="A85:E85"/>
    <mergeCell ref="F85:I85"/>
    <mergeCell ref="A86:E87"/>
    <mergeCell ref="F86:I86"/>
    <mergeCell ref="F87:I87"/>
    <mergeCell ref="A88:E89"/>
    <mergeCell ref="F88:I88"/>
    <mergeCell ref="F89:I89"/>
  </mergeCells>
  <phoneticPr fontId="5"/>
  <conditionalFormatting sqref="AI47:AN47">
    <cfRule type="cellIs" dxfId="10" priority="8" operator="greaterThan">
      <formula>$A$37</formula>
    </cfRule>
  </conditionalFormatting>
  <conditionalFormatting sqref="AI90:AN90">
    <cfRule type="cellIs" dxfId="9" priority="7" operator="greaterThan">
      <formula>$A$37</formula>
    </cfRule>
  </conditionalFormatting>
  <conditionalFormatting sqref="AL1:AL1048576">
    <cfRule type="expression" dxfId="8" priority="9">
      <formula>$AL$3=""</formula>
    </cfRule>
  </conditionalFormatting>
  <conditionalFormatting sqref="AL10:AL11">
    <cfRule type="expression" dxfId="7" priority="4">
      <formula>$AL$3=""</formula>
    </cfRule>
  </conditionalFormatting>
  <conditionalFormatting sqref="AL53:AL54">
    <cfRule type="expression" dxfId="6" priority="1">
      <formula>$AL$3=""</formula>
    </cfRule>
  </conditionalFormatting>
  <conditionalFormatting sqref="AM1:AM1048576">
    <cfRule type="expression" dxfId="5" priority="10">
      <formula>$AM$3=""</formula>
    </cfRule>
  </conditionalFormatting>
  <conditionalFormatting sqref="AM10:AM11">
    <cfRule type="expression" dxfId="4" priority="5">
      <formula>$AM$3=""</formula>
    </cfRule>
  </conditionalFormatting>
  <conditionalFormatting sqref="AM53:AM54">
    <cfRule type="expression" dxfId="3" priority="2">
      <formula>$AM$3=""</formula>
    </cfRule>
  </conditionalFormatting>
  <conditionalFormatting sqref="AN1:AN1048576">
    <cfRule type="expression" dxfId="2" priority="11">
      <formula>$AN$3=""</formula>
    </cfRule>
  </conditionalFormatting>
  <conditionalFormatting sqref="AN10:AN11">
    <cfRule type="expression" dxfId="1" priority="6">
      <formula>$AN$3=""</formula>
    </cfRule>
  </conditionalFormatting>
  <conditionalFormatting sqref="AN53:AN54">
    <cfRule type="expression" dxfId="0" priority="3">
      <formula>$AN$3=""</formula>
    </cfRule>
  </conditionalFormatting>
  <dataValidations count="4">
    <dataValidation type="list" allowBlank="1" showInputMessage="1" showErrorMessage="1" sqref="A34:E35 P2:U2 A77:E78" xr:uid="{0B076462-D073-456F-85CA-B3A532186BF7}">
      <formula1>"1,2,3,4,5"</formula1>
    </dataValidation>
    <dataValidation type="list" allowBlank="1" showInputMessage="1" showErrorMessage="1" sqref="A31:E32 A74:E75" xr:uid="{5796A162-5ECE-4C68-970A-953D538D3683}">
      <formula1>"1,2"</formula1>
    </dataValidation>
    <dataValidation type="list" allowBlank="1" showInputMessage="1" showErrorMessage="1" sqref="A40:E41 A83:E84" xr:uid="{CC1E450F-2726-46E6-88DE-A67C93C0F0BA}">
      <formula1>"90%,80%,70%,95%"</formula1>
    </dataValidation>
    <dataValidation type="whole" allowBlank="1" showInputMessage="1" showErrorMessage="1" sqref="AO24:AO29 AO67:AO72" xr:uid="{0BC5497A-9C23-439C-9836-025E378C11D1}">
      <formula1>0</formula1>
      <formula2>1</formula2>
    </dataValidation>
  </dataValidations>
  <printOptions horizontalCentered="1" verticalCentered="1"/>
  <pageMargins left="0" right="0" top="0" bottom="0" header="0.31496062992125984" footer="0.31496062992125984"/>
  <pageSetup paperSize="9" scale="74" orientation="portrait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もくじ</vt:lpstr>
      <vt:lpstr>料金、単位一覧</vt:lpstr>
      <vt:lpstr>利用実績表</vt:lpstr>
      <vt:lpstr>利用実績表（例）</vt:lpstr>
      <vt:lpstr>利用実績表!Print_Area</vt:lpstr>
      <vt:lpstr>'料金、単位一覧'!Print_Area</vt:lpstr>
      <vt:lpstr>利用実績表!Print_Titles</vt:lpstr>
      <vt:lpstr>'利用実績表（例）'!Print_Titles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CB三島店32</dc:creator>
  <cp:lastModifiedBy>竹内 寛大</cp:lastModifiedBy>
  <cp:revision/>
  <cp:lastPrinted>2024-05-08T09:42:25Z</cp:lastPrinted>
  <dcterms:created xsi:type="dcterms:W3CDTF">2011-05-31T01:02:30Z</dcterms:created>
  <dcterms:modified xsi:type="dcterms:W3CDTF">2024-05-24T08:14:32Z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