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AKETUCHI\OneDrive - 有信アクロス　株式会社　\デスクトップ\有信アクロス株式会社\業務課\実績記録・料金表\管理記入表\"/>
    </mc:Choice>
  </mc:AlternateContent>
  <xr:revisionPtr revIDLastSave="0" documentId="13_ncr:1_{C14E672E-FB3E-4F8E-AB1B-C70363EA3DA3}" xr6:coauthVersionLast="47" xr6:coauthVersionMax="47" xr10:uidLastSave="{00000000-0000-0000-0000-000000000000}"/>
  <bookViews>
    <workbookView xWindow="-110" yWindow="-110" windowWidth="19420" windowHeight="10300" tabRatio="705" xr2:uid="{00000000-000D-0000-FFFF-FFFF00000000}"/>
  </bookViews>
  <sheets>
    <sheet name="もくじ" sheetId="7" r:id="rId1"/>
    <sheet name="料金、単位一覧" sheetId="15" r:id="rId2"/>
    <sheet name="利用実績表" sheetId="17" r:id="rId3"/>
    <sheet name="利用実績表（例）" sheetId="16" r:id="rId4"/>
  </sheets>
  <definedNames>
    <definedName name="●" localSheetId="1">#REF!</definedName>
    <definedName name="●">#REF!</definedName>
    <definedName name="color" localSheetId="1">#REF!</definedName>
    <definedName name="color">#REF!</definedName>
    <definedName name="_xlnm.Print_Area" localSheetId="2">利用実績表!$A$1:$AT$1304</definedName>
    <definedName name="_xlnm.Print_Area" localSheetId="1">'料金、単位一覧'!$A$2:$AC$123</definedName>
    <definedName name="_xlnm.Print_Titles" localSheetId="2">利用実績表!$1:$4</definedName>
    <definedName name="_xlnm.Print_Titles" localSheetId="3">'利用実績表（例）'!$1:$4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5" l="1"/>
  <c r="P4" i="15" s="1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99" i="15"/>
  <c r="B618" i="17"/>
  <c r="A618" i="17" s="1"/>
  <c r="AT1303" i="17"/>
  <c r="AT1302" i="17"/>
  <c r="AT1301" i="17"/>
  <c r="AP1300" i="17"/>
  <c r="AP1299" i="17"/>
  <c r="AP1298" i="17"/>
  <c r="AP1297" i="17"/>
  <c r="AP1296" i="17"/>
  <c r="AP1295" i="17"/>
  <c r="AP1294" i="17"/>
  <c r="AP1293" i="17"/>
  <c r="AP1292" i="17"/>
  <c r="AP1291" i="17"/>
  <c r="AP1290" i="17"/>
  <c r="AP1289" i="17"/>
  <c r="AP1288" i="17"/>
  <c r="AP1287" i="17"/>
  <c r="AP1286" i="17"/>
  <c r="AP1285" i="17"/>
  <c r="AQ1285" i="17" s="1"/>
  <c r="J1285" i="17"/>
  <c r="AP1284" i="17"/>
  <c r="F1284" i="17"/>
  <c r="J1284" i="17" s="1"/>
  <c r="AP1283" i="17"/>
  <c r="F1283" i="17"/>
  <c r="J1283" i="17" s="1"/>
  <c r="AP1282" i="17"/>
  <c r="AQ1282" i="17" s="1"/>
  <c r="F1282" i="17"/>
  <c r="J1282" i="17" s="1"/>
  <c r="AP1281" i="17"/>
  <c r="I1281" i="17"/>
  <c r="F1281" i="17"/>
  <c r="J1281" i="17" s="1"/>
  <c r="AP1280" i="17"/>
  <c r="J1280" i="17"/>
  <c r="I1280" i="17"/>
  <c r="F1280" i="17"/>
  <c r="AP1279" i="17"/>
  <c r="I1279" i="17"/>
  <c r="F1279" i="17"/>
  <c r="J1279" i="17" s="1"/>
  <c r="AP1278" i="17"/>
  <c r="F1278" i="17"/>
  <c r="J1278" i="17" s="1"/>
  <c r="AP1277" i="17"/>
  <c r="F1277" i="17"/>
  <c r="I1277" i="17" s="1"/>
  <c r="AP1276" i="17"/>
  <c r="F1276" i="17"/>
  <c r="AP1275" i="17"/>
  <c r="J1275" i="17"/>
  <c r="F1275" i="17"/>
  <c r="I1275" i="17" s="1"/>
  <c r="AP1274" i="17"/>
  <c r="F1274" i="17"/>
  <c r="I1274" i="17" s="1"/>
  <c r="AP1273" i="17"/>
  <c r="J1273" i="17"/>
  <c r="I1273" i="17"/>
  <c r="F1273" i="17"/>
  <c r="AP1272" i="17"/>
  <c r="J1272" i="17"/>
  <c r="I1272" i="17"/>
  <c r="F1272" i="17"/>
  <c r="AP1271" i="17"/>
  <c r="I1271" i="17"/>
  <c r="F1271" i="17"/>
  <c r="J1271" i="17" s="1"/>
  <c r="AP1270" i="17"/>
  <c r="F1270" i="17"/>
  <c r="J1270" i="17" s="1"/>
  <c r="AP1269" i="17"/>
  <c r="I1269" i="17"/>
  <c r="F1269" i="17"/>
  <c r="J1269" i="17" s="1"/>
  <c r="B1269" i="17"/>
  <c r="A1269" i="17" s="1"/>
  <c r="AP1268" i="17"/>
  <c r="F1268" i="17"/>
  <c r="I1268" i="17" s="1"/>
  <c r="B1268" i="17"/>
  <c r="A1268" i="17" s="1"/>
  <c r="AP1267" i="17"/>
  <c r="J1267" i="17"/>
  <c r="F1267" i="17"/>
  <c r="I1267" i="17" s="1"/>
  <c r="AP1266" i="17"/>
  <c r="AQ1266" i="17" s="1"/>
  <c r="J1266" i="17"/>
  <c r="I1266" i="17"/>
  <c r="F1266" i="17"/>
  <c r="AP1265" i="17"/>
  <c r="J1265" i="17"/>
  <c r="I1265" i="17"/>
  <c r="F1265" i="17"/>
  <c r="AP1264" i="17"/>
  <c r="AQ1264" i="17" s="1"/>
  <c r="I1264" i="17"/>
  <c r="F1264" i="17"/>
  <c r="J1264" i="17" s="1"/>
  <c r="AP1263" i="17"/>
  <c r="AQ1263" i="17" s="1"/>
  <c r="F1263" i="17"/>
  <c r="J1263" i="17" s="1"/>
  <c r="AP1262" i="17"/>
  <c r="F1262" i="17"/>
  <c r="I1262" i="17" s="1"/>
  <c r="AP1261" i="17"/>
  <c r="F1261" i="17"/>
  <c r="AP1260" i="17"/>
  <c r="AQ1260" i="17" s="1"/>
  <c r="AP1259" i="17"/>
  <c r="AQ1259" i="17" s="1"/>
  <c r="AQ1258" i="17"/>
  <c r="AP1258" i="17"/>
  <c r="AP1257" i="17"/>
  <c r="AQ1257" i="17" s="1"/>
  <c r="AP1256" i="17"/>
  <c r="AQ1256" i="17" s="1"/>
  <c r="AP1255" i="17"/>
  <c r="AQ1255" i="17" s="1"/>
  <c r="AP1254" i="17"/>
  <c r="AQ1254" i="17" s="1"/>
  <c r="AQ1253" i="17"/>
  <c r="AP1253" i="17"/>
  <c r="AP1252" i="17"/>
  <c r="AQ1252" i="17" s="1"/>
  <c r="F1252" i="17"/>
  <c r="AQ1251" i="17"/>
  <c r="AP1251" i="17"/>
  <c r="F1251" i="17"/>
  <c r="AQ1250" i="17"/>
  <c r="AP1250" i="17"/>
  <c r="F1250" i="17"/>
  <c r="AP1249" i="17"/>
  <c r="AQ1249" i="17" s="1"/>
  <c r="F1249" i="17"/>
  <c r="J1249" i="17" s="1"/>
  <c r="AP1248" i="17"/>
  <c r="AQ1248" i="17" s="1"/>
  <c r="F1248" i="17"/>
  <c r="J1248" i="17" s="1"/>
  <c r="AP1247" i="17"/>
  <c r="AQ1247" i="17" s="1"/>
  <c r="J1247" i="17"/>
  <c r="F1247" i="17"/>
  <c r="AP1246" i="17"/>
  <c r="AQ1246" i="17" s="1"/>
  <c r="F1246" i="17"/>
  <c r="J1246" i="17" s="1"/>
  <c r="AP1245" i="17"/>
  <c r="AQ1245" i="17" s="1"/>
  <c r="J1245" i="17"/>
  <c r="F1245" i="17"/>
  <c r="AP1244" i="17"/>
  <c r="AQ1244" i="17" s="1"/>
  <c r="F1244" i="17"/>
  <c r="J1244" i="17" s="1"/>
  <c r="AP1243" i="17"/>
  <c r="AQ1243" i="17" s="1"/>
  <c r="J1243" i="17"/>
  <c r="F1243" i="17"/>
  <c r="AP1242" i="17"/>
  <c r="AQ1242" i="17" s="1"/>
  <c r="AP1241" i="17"/>
  <c r="AQ1241" i="17" s="1"/>
  <c r="AT1238" i="17"/>
  <c r="AT1237" i="17"/>
  <c r="AT1236" i="17"/>
  <c r="AP1235" i="17"/>
  <c r="AP1234" i="17"/>
  <c r="AP1233" i="17"/>
  <c r="AP1232" i="17"/>
  <c r="AP1231" i="17"/>
  <c r="AP1230" i="17"/>
  <c r="AP1229" i="17"/>
  <c r="AP1228" i="17"/>
  <c r="AP1227" i="17"/>
  <c r="AP1226" i="17"/>
  <c r="AP1225" i="17"/>
  <c r="AP1224" i="17"/>
  <c r="AP1223" i="17"/>
  <c r="AP1222" i="17"/>
  <c r="AP1221" i="17"/>
  <c r="AP1220" i="17"/>
  <c r="AQ1220" i="17" s="1"/>
  <c r="J1220" i="17"/>
  <c r="AP1219" i="17"/>
  <c r="F1219" i="17"/>
  <c r="J1219" i="17" s="1"/>
  <c r="AP1218" i="17"/>
  <c r="AQ1218" i="17" s="1"/>
  <c r="F1218" i="17"/>
  <c r="J1218" i="17" s="1"/>
  <c r="AP1217" i="17"/>
  <c r="F1217" i="17"/>
  <c r="J1217" i="17" s="1"/>
  <c r="AP1216" i="17"/>
  <c r="F1216" i="17"/>
  <c r="AP1215" i="17"/>
  <c r="F1215" i="17"/>
  <c r="AP1214" i="17"/>
  <c r="F1214" i="17"/>
  <c r="I1214" i="17" s="1"/>
  <c r="AP1213" i="17"/>
  <c r="J1213" i="17"/>
  <c r="F1213" i="17"/>
  <c r="I1213" i="17" s="1"/>
  <c r="AP1212" i="17"/>
  <c r="J1212" i="17"/>
  <c r="F1212" i="17"/>
  <c r="I1212" i="17" s="1"/>
  <c r="AP1211" i="17"/>
  <c r="I1211" i="17"/>
  <c r="F1211" i="17"/>
  <c r="J1211" i="17" s="1"/>
  <c r="AP1210" i="17"/>
  <c r="F1210" i="17"/>
  <c r="J1210" i="17" s="1"/>
  <c r="AP1209" i="17"/>
  <c r="J1209" i="17"/>
  <c r="F1209" i="17"/>
  <c r="I1209" i="17" s="1"/>
  <c r="AP1208" i="17"/>
  <c r="F1208" i="17"/>
  <c r="AP1207" i="17"/>
  <c r="F1207" i="17"/>
  <c r="AP1206" i="17"/>
  <c r="F1206" i="17"/>
  <c r="I1206" i="17" s="1"/>
  <c r="AP1205" i="17"/>
  <c r="J1205" i="17"/>
  <c r="F1205" i="17"/>
  <c r="I1205" i="17" s="1"/>
  <c r="AP1204" i="17"/>
  <c r="F1204" i="17"/>
  <c r="B1204" i="17"/>
  <c r="A1204" i="17" s="1"/>
  <c r="AP1203" i="17"/>
  <c r="F1203" i="17"/>
  <c r="I1203" i="17" s="1"/>
  <c r="B1203" i="17"/>
  <c r="A1203" i="17" s="1"/>
  <c r="AP1202" i="17"/>
  <c r="J1202" i="17"/>
  <c r="I1202" i="17"/>
  <c r="F1202" i="17"/>
  <c r="AP1201" i="17"/>
  <c r="F1201" i="17"/>
  <c r="AP1200" i="17"/>
  <c r="F1200" i="17"/>
  <c r="AP1199" i="17"/>
  <c r="F1199" i="17"/>
  <c r="I1199" i="17" s="1"/>
  <c r="AP1198" i="17"/>
  <c r="F1198" i="17"/>
  <c r="I1198" i="17" s="1"/>
  <c r="AQ1197" i="17"/>
  <c r="AP1197" i="17"/>
  <c r="J1197" i="17"/>
  <c r="F1197" i="17"/>
  <c r="I1197" i="17" s="1"/>
  <c r="AP1196" i="17"/>
  <c r="F1196" i="17"/>
  <c r="AP1195" i="17"/>
  <c r="AQ1195" i="17" s="1"/>
  <c r="AP1194" i="17"/>
  <c r="AQ1194" i="17" s="1"/>
  <c r="AP1193" i="17"/>
  <c r="AQ1193" i="17" s="1"/>
  <c r="AP1192" i="17"/>
  <c r="AQ1192" i="17" s="1"/>
  <c r="AP1191" i="17"/>
  <c r="AQ1191" i="17" s="1"/>
  <c r="AP1190" i="17"/>
  <c r="AQ1190" i="17" s="1"/>
  <c r="AQ1196" i="17" s="1"/>
  <c r="AP1189" i="17"/>
  <c r="AQ1189" i="17" s="1"/>
  <c r="AP1188" i="17"/>
  <c r="AQ1188" i="17" s="1"/>
  <c r="AP1187" i="17"/>
  <c r="AQ1187" i="17" s="1"/>
  <c r="F1187" i="17"/>
  <c r="AP1186" i="17"/>
  <c r="AQ1186" i="17" s="1"/>
  <c r="F1186" i="17"/>
  <c r="AP1185" i="17"/>
  <c r="AQ1185" i="17" s="1"/>
  <c r="F1185" i="17"/>
  <c r="AQ1184" i="17"/>
  <c r="AP1184" i="17"/>
  <c r="F1184" i="17"/>
  <c r="J1184" i="17" s="1"/>
  <c r="AP1183" i="17"/>
  <c r="AQ1183" i="17" s="1"/>
  <c r="F1183" i="17"/>
  <c r="J1183" i="17" s="1"/>
  <c r="AQ1182" i="17"/>
  <c r="AP1182" i="17"/>
  <c r="F1182" i="17"/>
  <c r="J1182" i="17" s="1"/>
  <c r="AP1181" i="17"/>
  <c r="AQ1181" i="17" s="1"/>
  <c r="J1181" i="17"/>
  <c r="F1181" i="17"/>
  <c r="AP1180" i="17"/>
  <c r="AQ1180" i="17" s="1"/>
  <c r="F1180" i="17"/>
  <c r="J1180" i="17" s="1"/>
  <c r="AP1179" i="17"/>
  <c r="AQ1179" i="17" s="1"/>
  <c r="J1179" i="17"/>
  <c r="F1179" i="17"/>
  <c r="AQ1178" i="17"/>
  <c r="AP1178" i="17"/>
  <c r="F1178" i="17"/>
  <c r="J1178" i="17" s="1"/>
  <c r="AP1177" i="17"/>
  <c r="AQ1177" i="17" s="1"/>
  <c r="AP1176" i="17"/>
  <c r="AQ1176" i="17" s="1"/>
  <c r="AT1173" i="17"/>
  <c r="AT1172" i="17"/>
  <c r="AT1171" i="17"/>
  <c r="AP1170" i="17"/>
  <c r="AP1169" i="17"/>
  <c r="AP1168" i="17"/>
  <c r="AP1167" i="17"/>
  <c r="AP1166" i="17"/>
  <c r="AP1165" i="17"/>
  <c r="AP1164" i="17"/>
  <c r="AP1163" i="17"/>
  <c r="AP1162" i="17"/>
  <c r="AP1161" i="17"/>
  <c r="AP1160" i="17"/>
  <c r="AP1159" i="17"/>
  <c r="AP1158" i="17"/>
  <c r="AP1157" i="17"/>
  <c r="AP1156" i="17"/>
  <c r="AP1155" i="17"/>
  <c r="AQ1155" i="17" s="1"/>
  <c r="J1155" i="17"/>
  <c r="AP1154" i="17"/>
  <c r="F1154" i="17"/>
  <c r="J1154" i="17" s="1"/>
  <c r="AP1153" i="17"/>
  <c r="F1153" i="17"/>
  <c r="J1153" i="17" s="1"/>
  <c r="AP1152" i="17"/>
  <c r="F1152" i="17"/>
  <c r="J1152" i="17" s="1"/>
  <c r="AP1151" i="17"/>
  <c r="F1151" i="17"/>
  <c r="I1151" i="17" s="1"/>
  <c r="AP1150" i="17"/>
  <c r="J1150" i="17"/>
  <c r="F1150" i="17"/>
  <c r="I1150" i="17" s="1"/>
  <c r="AP1149" i="17"/>
  <c r="F1149" i="17"/>
  <c r="J1149" i="17" s="1"/>
  <c r="AP1148" i="17"/>
  <c r="AQ1148" i="17" s="1"/>
  <c r="J1148" i="17"/>
  <c r="I1148" i="17"/>
  <c r="F1148" i="17"/>
  <c r="AP1147" i="17"/>
  <c r="F1147" i="17"/>
  <c r="AP1146" i="17"/>
  <c r="AQ1146" i="17" s="1"/>
  <c r="F1146" i="17"/>
  <c r="J1146" i="17" s="1"/>
  <c r="AP1145" i="17"/>
  <c r="F1145" i="17"/>
  <c r="J1145" i="17" s="1"/>
  <c r="AP1144" i="17"/>
  <c r="F1144" i="17"/>
  <c r="AP1143" i="17"/>
  <c r="J1143" i="17"/>
  <c r="F1143" i="17"/>
  <c r="I1143" i="17" s="1"/>
  <c r="AP1142" i="17"/>
  <c r="F1142" i="17"/>
  <c r="AP1141" i="17"/>
  <c r="I1141" i="17"/>
  <c r="F1141" i="17"/>
  <c r="J1141" i="17" s="1"/>
  <c r="AP1140" i="17"/>
  <c r="F1140" i="17"/>
  <c r="J1140" i="17" s="1"/>
  <c r="AP1139" i="17"/>
  <c r="F1139" i="17"/>
  <c r="B1139" i="17"/>
  <c r="A1139" i="17" s="1"/>
  <c r="AP1138" i="17"/>
  <c r="F1138" i="17"/>
  <c r="J1138" i="17" s="1"/>
  <c r="B1138" i="17"/>
  <c r="A1138" i="17" s="1"/>
  <c r="AP1137" i="17"/>
  <c r="F1137" i="17"/>
  <c r="I1137" i="17" s="1"/>
  <c r="AP1136" i="17"/>
  <c r="F1136" i="17"/>
  <c r="I1136" i="17" s="1"/>
  <c r="AP1135" i="17"/>
  <c r="F1135" i="17"/>
  <c r="I1135" i="17" s="1"/>
  <c r="AP1134" i="17"/>
  <c r="AQ1134" i="17" s="1"/>
  <c r="I1134" i="17"/>
  <c r="F1134" i="17"/>
  <c r="J1134" i="17" s="1"/>
  <c r="AP1133" i="17"/>
  <c r="F1133" i="17"/>
  <c r="J1133" i="17" s="1"/>
  <c r="AP1132" i="17"/>
  <c r="J1132" i="17"/>
  <c r="AQ1132" i="17" s="1"/>
  <c r="I1132" i="17"/>
  <c r="F1132" i="17"/>
  <c r="AP1131" i="17"/>
  <c r="F1131" i="17"/>
  <c r="AP1130" i="17"/>
  <c r="AQ1130" i="17" s="1"/>
  <c r="AP1129" i="17"/>
  <c r="AQ1129" i="17" s="1"/>
  <c r="AP1128" i="17"/>
  <c r="AQ1128" i="17" s="1"/>
  <c r="AP1127" i="17"/>
  <c r="AQ1127" i="17" s="1"/>
  <c r="AQ1126" i="17"/>
  <c r="AP1126" i="17"/>
  <c r="AP1125" i="17"/>
  <c r="AQ1125" i="17" s="1"/>
  <c r="AQ1124" i="17"/>
  <c r="AP1124" i="17"/>
  <c r="AP1123" i="17"/>
  <c r="AQ1123" i="17" s="1"/>
  <c r="AP1122" i="17"/>
  <c r="AQ1122" i="17" s="1"/>
  <c r="F1122" i="17"/>
  <c r="AP1121" i="17"/>
  <c r="AQ1121" i="17" s="1"/>
  <c r="F1121" i="17"/>
  <c r="AP1120" i="17"/>
  <c r="AQ1120" i="17" s="1"/>
  <c r="F1120" i="17"/>
  <c r="AP1119" i="17"/>
  <c r="AQ1119" i="17" s="1"/>
  <c r="F1119" i="17"/>
  <c r="J1119" i="17" s="1"/>
  <c r="AQ1118" i="17"/>
  <c r="AP1118" i="17"/>
  <c r="F1118" i="17"/>
  <c r="J1118" i="17" s="1"/>
  <c r="AP1117" i="17"/>
  <c r="AQ1117" i="17" s="1"/>
  <c r="F1117" i="17"/>
  <c r="J1117" i="17" s="1"/>
  <c r="AP1116" i="17"/>
  <c r="AQ1116" i="17" s="1"/>
  <c r="F1116" i="17"/>
  <c r="J1116" i="17" s="1"/>
  <c r="AQ1115" i="17"/>
  <c r="AP1115" i="17"/>
  <c r="F1115" i="17"/>
  <c r="J1115" i="17" s="1"/>
  <c r="AQ1114" i="17"/>
  <c r="AP1114" i="17"/>
  <c r="F1114" i="17"/>
  <c r="J1114" i="17" s="1"/>
  <c r="AP1113" i="17"/>
  <c r="AQ1113" i="17" s="1"/>
  <c r="F1113" i="17"/>
  <c r="J1113" i="17" s="1"/>
  <c r="AQ1112" i="17"/>
  <c r="AP1112" i="17"/>
  <c r="AP1111" i="17"/>
  <c r="AQ1111" i="17" s="1"/>
  <c r="AT1108" i="17"/>
  <c r="AT1107" i="17"/>
  <c r="AT1106" i="17"/>
  <c r="AP1105" i="17"/>
  <c r="AP1104" i="17"/>
  <c r="AP1103" i="17"/>
  <c r="AP1102" i="17"/>
  <c r="AP1101" i="17"/>
  <c r="AP1100" i="17"/>
  <c r="AP1099" i="17"/>
  <c r="AP1098" i="17"/>
  <c r="AP1097" i="17"/>
  <c r="AP1096" i="17"/>
  <c r="AP1095" i="17"/>
  <c r="AP1094" i="17"/>
  <c r="AP1093" i="17"/>
  <c r="AP1092" i="17"/>
  <c r="AP1091" i="17"/>
  <c r="AP1090" i="17"/>
  <c r="AQ1090" i="17" s="1"/>
  <c r="J1090" i="17"/>
  <c r="AP1089" i="17"/>
  <c r="F1089" i="17"/>
  <c r="J1089" i="17" s="1"/>
  <c r="AP1088" i="17"/>
  <c r="F1088" i="17"/>
  <c r="J1088" i="17" s="1"/>
  <c r="AP1087" i="17"/>
  <c r="J1087" i="17"/>
  <c r="F1087" i="17"/>
  <c r="AP1086" i="17"/>
  <c r="F1086" i="17"/>
  <c r="AP1085" i="17"/>
  <c r="J1085" i="17"/>
  <c r="I1085" i="17"/>
  <c r="F1085" i="17"/>
  <c r="AP1084" i="17"/>
  <c r="AQ1084" i="17" s="1"/>
  <c r="I1084" i="17"/>
  <c r="F1084" i="17"/>
  <c r="J1084" i="17" s="1"/>
  <c r="AP1083" i="17"/>
  <c r="I1083" i="17"/>
  <c r="F1083" i="17"/>
  <c r="J1083" i="17" s="1"/>
  <c r="AP1082" i="17"/>
  <c r="J1082" i="17"/>
  <c r="I1082" i="17"/>
  <c r="F1082" i="17"/>
  <c r="AP1081" i="17"/>
  <c r="F1081" i="17"/>
  <c r="AP1080" i="17"/>
  <c r="AQ1080" i="17" s="1"/>
  <c r="J1080" i="17"/>
  <c r="F1080" i="17"/>
  <c r="I1080" i="17" s="1"/>
  <c r="AP1079" i="17"/>
  <c r="I1079" i="17"/>
  <c r="F1079" i="17"/>
  <c r="J1079" i="17" s="1"/>
  <c r="AP1078" i="17"/>
  <c r="I1078" i="17"/>
  <c r="F1078" i="17"/>
  <c r="J1078" i="17" s="1"/>
  <c r="AP1077" i="17"/>
  <c r="J1077" i="17"/>
  <c r="I1077" i="17"/>
  <c r="F1077" i="17"/>
  <c r="AP1076" i="17"/>
  <c r="I1076" i="17"/>
  <c r="F1076" i="17"/>
  <c r="J1076" i="17" s="1"/>
  <c r="AP1075" i="17"/>
  <c r="AQ1075" i="17" s="1"/>
  <c r="F1075" i="17"/>
  <c r="J1075" i="17" s="1"/>
  <c r="AP1074" i="17"/>
  <c r="J1074" i="17"/>
  <c r="F1074" i="17"/>
  <c r="I1074" i="17" s="1"/>
  <c r="B1074" i="17"/>
  <c r="A1074" i="17" s="1"/>
  <c r="AP1073" i="17"/>
  <c r="F1073" i="17"/>
  <c r="J1073" i="17" s="1"/>
  <c r="B1073" i="17"/>
  <c r="A1073" i="17" s="1"/>
  <c r="AP1072" i="17"/>
  <c r="J1072" i="17"/>
  <c r="I1072" i="17"/>
  <c r="F1072" i="17"/>
  <c r="AP1071" i="17"/>
  <c r="F1071" i="17"/>
  <c r="AP1070" i="17"/>
  <c r="F1070" i="17"/>
  <c r="J1070" i="17" s="1"/>
  <c r="AP1069" i="17"/>
  <c r="F1069" i="17"/>
  <c r="J1069" i="17" s="1"/>
  <c r="AP1068" i="17"/>
  <c r="AQ1068" i="17" s="1"/>
  <c r="I1068" i="17"/>
  <c r="F1068" i="17"/>
  <c r="J1068" i="17" s="1"/>
  <c r="AP1067" i="17"/>
  <c r="F1067" i="17"/>
  <c r="I1067" i="17" s="1"/>
  <c r="AP1066" i="17"/>
  <c r="F1066" i="17"/>
  <c r="AP1065" i="17"/>
  <c r="AQ1065" i="17" s="1"/>
  <c r="AP1064" i="17"/>
  <c r="AQ1064" i="17" s="1"/>
  <c r="AQ1063" i="17"/>
  <c r="AP1063" i="17"/>
  <c r="AP1062" i="17"/>
  <c r="AQ1062" i="17" s="1"/>
  <c r="AP1061" i="17"/>
  <c r="AQ1061" i="17" s="1"/>
  <c r="AP1060" i="17"/>
  <c r="AQ1060" i="17" s="1"/>
  <c r="AP1059" i="17"/>
  <c r="AQ1059" i="17" s="1"/>
  <c r="AP1058" i="17"/>
  <c r="AQ1058" i="17" s="1"/>
  <c r="AP1057" i="17"/>
  <c r="AQ1057" i="17" s="1"/>
  <c r="F1057" i="17"/>
  <c r="AQ1056" i="17"/>
  <c r="AP1056" i="17"/>
  <c r="F1056" i="17"/>
  <c r="AQ1055" i="17"/>
  <c r="AP1055" i="17"/>
  <c r="F1055" i="17"/>
  <c r="AQ1054" i="17"/>
  <c r="AP1054" i="17"/>
  <c r="J1054" i="17"/>
  <c r="F1054" i="17"/>
  <c r="AP1053" i="17"/>
  <c r="AQ1053" i="17" s="1"/>
  <c r="F1053" i="17"/>
  <c r="J1053" i="17" s="1"/>
  <c r="AP1052" i="17"/>
  <c r="AQ1052" i="17" s="1"/>
  <c r="F1052" i="17"/>
  <c r="J1052" i="17" s="1"/>
  <c r="AP1051" i="17"/>
  <c r="AQ1051" i="17" s="1"/>
  <c r="F1051" i="17"/>
  <c r="J1051" i="17" s="1"/>
  <c r="AP1050" i="17"/>
  <c r="AQ1050" i="17" s="1"/>
  <c r="J1050" i="17"/>
  <c r="F1050" i="17"/>
  <c r="AP1049" i="17"/>
  <c r="AQ1049" i="17" s="1"/>
  <c r="F1049" i="17"/>
  <c r="J1049" i="17" s="1"/>
  <c r="AQ1048" i="17"/>
  <c r="AP1048" i="17"/>
  <c r="J1048" i="17"/>
  <c r="F1048" i="17"/>
  <c r="AP1047" i="17"/>
  <c r="AQ1047" i="17" s="1"/>
  <c r="AP1046" i="17"/>
  <c r="AQ1046" i="17" s="1"/>
  <c r="AT1043" i="17"/>
  <c r="AT1042" i="17"/>
  <c r="AT1041" i="17"/>
  <c r="AP1040" i="17"/>
  <c r="AP1039" i="17"/>
  <c r="AP1038" i="17"/>
  <c r="AP1037" i="17"/>
  <c r="AP1036" i="17"/>
  <c r="AP1035" i="17"/>
  <c r="AP1034" i="17"/>
  <c r="AP1033" i="17"/>
  <c r="AP1032" i="17"/>
  <c r="AP1031" i="17"/>
  <c r="AP1030" i="17"/>
  <c r="AP1029" i="17"/>
  <c r="AP1028" i="17"/>
  <c r="AP1027" i="17"/>
  <c r="AP1026" i="17"/>
  <c r="AP1025" i="17"/>
  <c r="J1025" i="17"/>
  <c r="AP1024" i="17"/>
  <c r="F1024" i="17"/>
  <c r="J1024" i="17" s="1"/>
  <c r="AP1023" i="17"/>
  <c r="AQ1023" i="17" s="1"/>
  <c r="F1023" i="17"/>
  <c r="J1023" i="17" s="1"/>
  <c r="AP1022" i="17"/>
  <c r="AQ1022" i="17" s="1"/>
  <c r="F1022" i="17"/>
  <c r="J1022" i="17" s="1"/>
  <c r="AP1021" i="17"/>
  <c r="F1021" i="17"/>
  <c r="J1021" i="17" s="1"/>
  <c r="AP1020" i="17"/>
  <c r="F1020" i="17"/>
  <c r="I1020" i="17" s="1"/>
  <c r="AP1019" i="17"/>
  <c r="F1019" i="17"/>
  <c r="I1019" i="17" s="1"/>
  <c r="AP1018" i="17"/>
  <c r="F1018" i="17"/>
  <c r="I1018" i="17" s="1"/>
  <c r="AP1017" i="17"/>
  <c r="F1017" i="17"/>
  <c r="AP1016" i="17"/>
  <c r="J1016" i="17"/>
  <c r="F1016" i="17"/>
  <c r="I1016" i="17" s="1"/>
  <c r="AP1015" i="17"/>
  <c r="F1015" i="17"/>
  <c r="I1015" i="17" s="1"/>
  <c r="AP1014" i="17"/>
  <c r="F1014" i="17"/>
  <c r="AP1013" i="17"/>
  <c r="I1013" i="17"/>
  <c r="F1013" i="17"/>
  <c r="J1013" i="17" s="1"/>
  <c r="AP1012" i="17"/>
  <c r="J1012" i="17"/>
  <c r="I1012" i="17"/>
  <c r="F1012" i="17"/>
  <c r="AP1011" i="17"/>
  <c r="F1011" i="17"/>
  <c r="J1011" i="17" s="1"/>
  <c r="AP1010" i="17"/>
  <c r="F1010" i="17"/>
  <c r="I1010" i="17" s="1"/>
  <c r="AP1009" i="17"/>
  <c r="J1009" i="17"/>
  <c r="I1009" i="17"/>
  <c r="F1009" i="17"/>
  <c r="B1009" i="17"/>
  <c r="A1009" i="17" s="1"/>
  <c r="A1010" i="17" s="1"/>
  <c r="A998" i="17" s="1"/>
  <c r="AP1008" i="17"/>
  <c r="F1008" i="17"/>
  <c r="B1008" i="17"/>
  <c r="A1008" i="17"/>
  <c r="AP1007" i="17"/>
  <c r="F1007" i="17"/>
  <c r="AP1006" i="17"/>
  <c r="AQ1006" i="17" s="1"/>
  <c r="I1006" i="17"/>
  <c r="F1006" i="17"/>
  <c r="J1006" i="17" s="1"/>
  <c r="AP1005" i="17"/>
  <c r="F1005" i="17"/>
  <c r="AP1004" i="17"/>
  <c r="F1004" i="17"/>
  <c r="J1004" i="17" s="1"/>
  <c r="AP1003" i="17"/>
  <c r="F1003" i="17"/>
  <c r="AP1002" i="17"/>
  <c r="F1002" i="17"/>
  <c r="AP1001" i="17"/>
  <c r="F1001" i="17"/>
  <c r="AP1000" i="17"/>
  <c r="AQ1000" i="17" s="1"/>
  <c r="AQ999" i="17"/>
  <c r="AP999" i="17"/>
  <c r="AP998" i="17"/>
  <c r="AQ998" i="17" s="1"/>
  <c r="AP997" i="17"/>
  <c r="AQ997" i="17" s="1"/>
  <c r="AP996" i="17"/>
  <c r="AQ996" i="17" s="1"/>
  <c r="AP995" i="17"/>
  <c r="AQ995" i="17" s="1"/>
  <c r="AP994" i="17"/>
  <c r="AQ994" i="17" s="1"/>
  <c r="AP993" i="17"/>
  <c r="AQ993" i="17" s="1"/>
  <c r="AP992" i="17"/>
  <c r="AQ992" i="17" s="1"/>
  <c r="F992" i="17"/>
  <c r="AQ991" i="17"/>
  <c r="AP991" i="17"/>
  <c r="F991" i="17"/>
  <c r="AQ990" i="17"/>
  <c r="AP990" i="17"/>
  <c r="F990" i="17"/>
  <c r="AQ989" i="17"/>
  <c r="AP989" i="17"/>
  <c r="J989" i="17"/>
  <c r="F989" i="17"/>
  <c r="AP988" i="17"/>
  <c r="AQ988" i="17" s="1"/>
  <c r="J988" i="17"/>
  <c r="F988" i="17"/>
  <c r="AP987" i="17"/>
  <c r="AQ987" i="17" s="1"/>
  <c r="F987" i="17"/>
  <c r="J987" i="17" s="1"/>
  <c r="AP986" i="17"/>
  <c r="AQ986" i="17" s="1"/>
  <c r="J986" i="17"/>
  <c r="F986" i="17"/>
  <c r="AP985" i="17"/>
  <c r="AQ985" i="17" s="1"/>
  <c r="J985" i="17"/>
  <c r="F985" i="17"/>
  <c r="AP984" i="17"/>
  <c r="AQ984" i="17" s="1"/>
  <c r="F984" i="17"/>
  <c r="J984" i="17" s="1"/>
  <c r="AQ983" i="17"/>
  <c r="AP983" i="17"/>
  <c r="F983" i="17"/>
  <c r="J983" i="17" s="1"/>
  <c r="AP982" i="17"/>
  <c r="AQ982" i="17" s="1"/>
  <c r="AP981" i="17"/>
  <c r="AQ981" i="17" s="1"/>
  <c r="AT978" i="17"/>
  <c r="AT977" i="17"/>
  <c r="AT976" i="17"/>
  <c r="AP975" i="17"/>
  <c r="AP974" i="17"/>
  <c r="AP973" i="17"/>
  <c r="AP972" i="17"/>
  <c r="AP971" i="17"/>
  <c r="AP970" i="17"/>
  <c r="AP969" i="17"/>
  <c r="AP968" i="17"/>
  <c r="AP967" i="17"/>
  <c r="AP966" i="17"/>
  <c r="AP965" i="17"/>
  <c r="AP964" i="17"/>
  <c r="AP963" i="17"/>
  <c r="AP962" i="17"/>
  <c r="AP961" i="17"/>
  <c r="AP960" i="17"/>
  <c r="J960" i="17"/>
  <c r="AP959" i="17"/>
  <c r="F959" i="17"/>
  <c r="J959" i="17" s="1"/>
  <c r="AP958" i="17"/>
  <c r="F958" i="17"/>
  <c r="J958" i="17" s="1"/>
  <c r="AP957" i="17"/>
  <c r="F957" i="17"/>
  <c r="J957" i="17" s="1"/>
  <c r="AP956" i="17"/>
  <c r="F956" i="17"/>
  <c r="AP955" i="17"/>
  <c r="F955" i="17"/>
  <c r="AP954" i="17"/>
  <c r="I954" i="17"/>
  <c r="F954" i="17"/>
  <c r="J954" i="17" s="1"/>
  <c r="AP953" i="17"/>
  <c r="F953" i="17"/>
  <c r="I953" i="17" s="1"/>
  <c r="AP952" i="17"/>
  <c r="F952" i="17"/>
  <c r="I952" i="17" s="1"/>
  <c r="AP951" i="17"/>
  <c r="F951" i="17"/>
  <c r="J951" i="17" s="1"/>
  <c r="AP950" i="17"/>
  <c r="F950" i="17"/>
  <c r="J950" i="17" s="1"/>
  <c r="AP949" i="17"/>
  <c r="J949" i="17"/>
  <c r="F949" i="17"/>
  <c r="I949" i="17" s="1"/>
  <c r="AP948" i="17"/>
  <c r="F948" i="17"/>
  <c r="AP947" i="17"/>
  <c r="F947" i="17"/>
  <c r="J947" i="17" s="1"/>
  <c r="AP946" i="17"/>
  <c r="F946" i="17"/>
  <c r="AP945" i="17"/>
  <c r="F945" i="17"/>
  <c r="J945" i="17" s="1"/>
  <c r="AP944" i="17"/>
  <c r="F944" i="17"/>
  <c r="B944" i="17"/>
  <c r="A944" i="17" s="1"/>
  <c r="AP943" i="17"/>
  <c r="F943" i="17"/>
  <c r="I943" i="17" s="1"/>
  <c r="B943" i="17"/>
  <c r="A943" i="17" s="1"/>
  <c r="AP942" i="17"/>
  <c r="I942" i="17"/>
  <c r="F942" i="17"/>
  <c r="J942" i="17" s="1"/>
  <c r="AP941" i="17"/>
  <c r="F941" i="17"/>
  <c r="AP940" i="17"/>
  <c r="F940" i="17"/>
  <c r="J940" i="17" s="1"/>
  <c r="AP939" i="17"/>
  <c r="F939" i="17"/>
  <c r="AP938" i="17"/>
  <c r="F938" i="17"/>
  <c r="I938" i="17" s="1"/>
  <c r="AP937" i="17"/>
  <c r="F937" i="17"/>
  <c r="I937" i="17" s="1"/>
  <c r="AP936" i="17"/>
  <c r="F936" i="17"/>
  <c r="AP935" i="17"/>
  <c r="AQ935" i="17" s="1"/>
  <c r="AP934" i="17"/>
  <c r="AQ934" i="17" s="1"/>
  <c r="AP933" i="17"/>
  <c r="AQ933" i="17" s="1"/>
  <c r="AP932" i="17"/>
  <c r="AQ932" i="17" s="1"/>
  <c r="AP931" i="17"/>
  <c r="AQ931" i="17" s="1"/>
  <c r="AP930" i="17"/>
  <c r="AQ930" i="17" s="1"/>
  <c r="AP929" i="17"/>
  <c r="AQ929" i="17" s="1"/>
  <c r="AP928" i="17"/>
  <c r="AQ928" i="17" s="1"/>
  <c r="AP927" i="17"/>
  <c r="AQ927" i="17" s="1"/>
  <c r="F927" i="17"/>
  <c r="AP926" i="17"/>
  <c r="AQ926" i="17" s="1"/>
  <c r="F926" i="17"/>
  <c r="AP925" i="17"/>
  <c r="AQ925" i="17" s="1"/>
  <c r="F925" i="17"/>
  <c r="AP924" i="17"/>
  <c r="AQ924" i="17" s="1"/>
  <c r="F924" i="17"/>
  <c r="J924" i="17" s="1"/>
  <c r="AP923" i="17"/>
  <c r="AQ923" i="17" s="1"/>
  <c r="F923" i="17"/>
  <c r="J923" i="17" s="1"/>
  <c r="AP922" i="17"/>
  <c r="AQ922" i="17" s="1"/>
  <c r="J922" i="17"/>
  <c r="F922" i="17"/>
  <c r="AP921" i="17"/>
  <c r="AQ921" i="17" s="1"/>
  <c r="F921" i="17"/>
  <c r="J921" i="17" s="1"/>
  <c r="AP920" i="17"/>
  <c r="AQ920" i="17" s="1"/>
  <c r="J920" i="17"/>
  <c r="F920" i="17"/>
  <c r="AP919" i="17"/>
  <c r="AQ919" i="17" s="1"/>
  <c r="F919" i="17"/>
  <c r="J919" i="17" s="1"/>
  <c r="AP918" i="17"/>
  <c r="AQ918" i="17" s="1"/>
  <c r="F918" i="17"/>
  <c r="J918" i="17" s="1"/>
  <c r="AP917" i="17"/>
  <c r="AQ917" i="17" s="1"/>
  <c r="AP916" i="17"/>
  <c r="AQ916" i="17" s="1"/>
  <c r="AT913" i="17"/>
  <c r="AT912" i="17"/>
  <c r="AT911" i="17"/>
  <c r="AP910" i="17"/>
  <c r="AP909" i="17"/>
  <c r="AP908" i="17"/>
  <c r="AP907" i="17"/>
  <c r="AP906" i="17"/>
  <c r="AP905" i="17"/>
  <c r="AP904" i="17"/>
  <c r="AP903" i="17"/>
  <c r="AP902" i="17"/>
  <c r="AP901" i="17"/>
  <c r="AP900" i="17"/>
  <c r="AP899" i="17"/>
  <c r="AP898" i="17"/>
  <c r="AP897" i="17"/>
  <c r="AP896" i="17"/>
  <c r="AP895" i="17"/>
  <c r="AQ895" i="17" s="1"/>
  <c r="J895" i="17"/>
  <c r="AP894" i="17"/>
  <c r="F894" i="17"/>
  <c r="J894" i="17" s="1"/>
  <c r="AP893" i="17"/>
  <c r="F893" i="17"/>
  <c r="J893" i="17" s="1"/>
  <c r="AP892" i="17"/>
  <c r="F892" i="17"/>
  <c r="J892" i="17" s="1"/>
  <c r="AP891" i="17"/>
  <c r="F891" i="17"/>
  <c r="J891" i="17" s="1"/>
  <c r="AP890" i="17"/>
  <c r="F890" i="17"/>
  <c r="AP889" i="17"/>
  <c r="F889" i="17"/>
  <c r="J889" i="17" s="1"/>
  <c r="AP888" i="17"/>
  <c r="F888" i="17"/>
  <c r="I888" i="17" s="1"/>
  <c r="AP887" i="17"/>
  <c r="F887" i="17"/>
  <c r="I887" i="17" s="1"/>
  <c r="AP886" i="17"/>
  <c r="F886" i="17"/>
  <c r="I886" i="17" s="1"/>
  <c r="AP885" i="17"/>
  <c r="F885" i="17"/>
  <c r="J885" i="17" s="1"/>
  <c r="AP884" i="17"/>
  <c r="I884" i="17"/>
  <c r="F884" i="17"/>
  <c r="J884" i="17" s="1"/>
  <c r="AP883" i="17"/>
  <c r="J883" i="17"/>
  <c r="I883" i="17"/>
  <c r="F883" i="17"/>
  <c r="AP882" i="17"/>
  <c r="F882" i="17"/>
  <c r="AP881" i="17"/>
  <c r="F881" i="17"/>
  <c r="AP880" i="17"/>
  <c r="J880" i="17"/>
  <c r="I880" i="17"/>
  <c r="F880" i="17"/>
  <c r="AP879" i="17"/>
  <c r="F879" i="17"/>
  <c r="B879" i="17"/>
  <c r="A879" i="17" s="1"/>
  <c r="AP878" i="17"/>
  <c r="F878" i="17"/>
  <c r="J878" i="17" s="1"/>
  <c r="B878" i="17"/>
  <c r="A878" i="17" s="1"/>
  <c r="AP877" i="17"/>
  <c r="F877" i="17"/>
  <c r="AP876" i="17"/>
  <c r="I876" i="17"/>
  <c r="F876" i="17"/>
  <c r="J876" i="17" s="1"/>
  <c r="AP875" i="17"/>
  <c r="F875" i="17"/>
  <c r="AP874" i="17"/>
  <c r="F874" i="17"/>
  <c r="J874" i="17" s="1"/>
  <c r="AP873" i="17"/>
  <c r="F873" i="17"/>
  <c r="AP872" i="17"/>
  <c r="J872" i="17"/>
  <c r="AQ872" i="17" s="1"/>
  <c r="F872" i="17"/>
  <c r="I872" i="17" s="1"/>
  <c r="AP871" i="17"/>
  <c r="F871" i="17"/>
  <c r="AP870" i="17"/>
  <c r="AQ870" i="17" s="1"/>
  <c r="AP869" i="17"/>
  <c r="AQ869" i="17" s="1"/>
  <c r="AP868" i="17"/>
  <c r="AQ868" i="17" s="1"/>
  <c r="AP867" i="17"/>
  <c r="AQ867" i="17" s="1"/>
  <c r="AP866" i="17"/>
  <c r="AQ866" i="17" s="1"/>
  <c r="AP865" i="17"/>
  <c r="AQ865" i="17" s="1"/>
  <c r="AP864" i="17"/>
  <c r="AQ864" i="17" s="1"/>
  <c r="AQ871" i="17" s="1"/>
  <c r="AP863" i="17"/>
  <c r="AQ863" i="17" s="1"/>
  <c r="AP862" i="17"/>
  <c r="AQ862" i="17" s="1"/>
  <c r="F862" i="17"/>
  <c r="AP861" i="17"/>
  <c r="AQ861" i="17" s="1"/>
  <c r="F861" i="17"/>
  <c r="AP860" i="17"/>
  <c r="AQ860" i="17" s="1"/>
  <c r="F860" i="17"/>
  <c r="AP859" i="17"/>
  <c r="AQ859" i="17" s="1"/>
  <c r="F859" i="17"/>
  <c r="J859" i="17" s="1"/>
  <c r="AP858" i="17"/>
  <c r="AQ858" i="17" s="1"/>
  <c r="F858" i="17"/>
  <c r="J858" i="17" s="1"/>
  <c r="AP857" i="17"/>
  <c r="AQ857" i="17" s="1"/>
  <c r="F857" i="17"/>
  <c r="J857" i="17" s="1"/>
  <c r="AP856" i="17"/>
  <c r="AQ856" i="17" s="1"/>
  <c r="F856" i="17"/>
  <c r="J856" i="17" s="1"/>
  <c r="AP855" i="17"/>
  <c r="AQ855" i="17" s="1"/>
  <c r="F855" i="17"/>
  <c r="J855" i="17" s="1"/>
  <c r="AP854" i="17"/>
  <c r="AQ854" i="17" s="1"/>
  <c r="F854" i="17"/>
  <c r="J854" i="17" s="1"/>
  <c r="AP853" i="17"/>
  <c r="AQ853" i="17" s="1"/>
  <c r="F853" i="17"/>
  <c r="J853" i="17" s="1"/>
  <c r="AP852" i="17"/>
  <c r="AQ852" i="17" s="1"/>
  <c r="AP851" i="17"/>
  <c r="AQ851" i="17" s="1"/>
  <c r="AT848" i="17"/>
  <c r="AT847" i="17"/>
  <c r="AT846" i="17"/>
  <c r="AP845" i="17"/>
  <c r="AP844" i="17"/>
  <c r="AP843" i="17"/>
  <c r="AP842" i="17"/>
  <c r="AP841" i="17"/>
  <c r="AP840" i="17"/>
  <c r="AP839" i="17"/>
  <c r="AP838" i="17"/>
  <c r="AP837" i="17"/>
  <c r="AP836" i="17"/>
  <c r="AP835" i="17"/>
  <c r="AP834" i="17"/>
  <c r="AP833" i="17"/>
  <c r="AP832" i="17"/>
  <c r="AP831" i="17"/>
  <c r="AP830" i="17"/>
  <c r="J830" i="17"/>
  <c r="AP829" i="17"/>
  <c r="F829" i="17"/>
  <c r="J829" i="17" s="1"/>
  <c r="AP828" i="17"/>
  <c r="F828" i="17"/>
  <c r="J828" i="17" s="1"/>
  <c r="AP827" i="17"/>
  <c r="F827" i="17"/>
  <c r="J827" i="17" s="1"/>
  <c r="AP826" i="17"/>
  <c r="F826" i="17"/>
  <c r="I826" i="17" s="1"/>
  <c r="AP825" i="17"/>
  <c r="F825" i="17"/>
  <c r="J825" i="17" s="1"/>
  <c r="AP824" i="17"/>
  <c r="F824" i="17"/>
  <c r="I824" i="17" s="1"/>
  <c r="AP823" i="17"/>
  <c r="F823" i="17"/>
  <c r="J823" i="17" s="1"/>
  <c r="AP822" i="17"/>
  <c r="F822" i="17"/>
  <c r="I822" i="17" s="1"/>
  <c r="AP821" i="17"/>
  <c r="J821" i="17"/>
  <c r="F821" i="17"/>
  <c r="I821" i="17" s="1"/>
  <c r="AP820" i="17"/>
  <c r="F820" i="17"/>
  <c r="I820" i="17" s="1"/>
  <c r="AP819" i="17"/>
  <c r="F819" i="17"/>
  <c r="AP818" i="17"/>
  <c r="F818" i="17"/>
  <c r="AP817" i="17"/>
  <c r="F817" i="17"/>
  <c r="J817" i="17" s="1"/>
  <c r="AP816" i="17"/>
  <c r="F816" i="17"/>
  <c r="AP815" i="17"/>
  <c r="F815" i="17"/>
  <c r="J815" i="17" s="1"/>
  <c r="AP814" i="17"/>
  <c r="F814" i="17"/>
  <c r="J814" i="17" s="1"/>
  <c r="B814" i="17"/>
  <c r="A814" i="17" s="1"/>
  <c r="AP813" i="17"/>
  <c r="F813" i="17"/>
  <c r="B813" i="17"/>
  <c r="A813" i="17" s="1"/>
  <c r="AP812" i="17"/>
  <c r="F812" i="17"/>
  <c r="J812" i="17" s="1"/>
  <c r="AP811" i="17"/>
  <c r="F811" i="17"/>
  <c r="J811" i="17" s="1"/>
  <c r="AP810" i="17"/>
  <c r="F810" i="17"/>
  <c r="AP809" i="17"/>
  <c r="F809" i="17"/>
  <c r="I809" i="17" s="1"/>
  <c r="AP808" i="17"/>
  <c r="AQ808" i="17" s="1"/>
  <c r="F808" i="17"/>
  <c r="J808" i="17" s="1"/>
  <c r="AP807" i="17"/>
  <c r="F807" i="17"/>
  <c r="J807" i="17" s="1"/>
  <c r="AQ807" i="17" s="1"/>
  <c r="AP806" i="17"/>
  <c r="F806" i="17"/>
  <c r="AP805" i="17"/>
  <c r="AQ805" i="17" s="1"/>
  <c r="AP804" i="17"/>
  <c r="AQ804" i="17" s="1"/>
  <c r="AP803" i="17"/>
  <c r="AQ803" i="17" s="1"/>
  <c r="AP802" i="17"/>
  <c r="AQ802" i="17" s="1"/>
  <c r="AP801" i="17"/>
  <c r="AQ801" i="17" s="1"/>
  <c r="AP800" i="17"/>
  <c r="AQ800" i="17" s="1"/>
  <c r="AP799" i="17"/>
  <c r="AQ799" i="17" s="1"/>
  <c r="AP798" i="17"/>
  <c r="AQ798" i="17" s="1"/>
  <c r="AP797" i="17"/>
  <c r="AQ797" i="17" s="1"/>
  <c r="F797" i="17"/>
  <c r="AP796" i="17"/>
  <c r="AQ796" i="17" s="1"/>
  <c r="F796" i="17"/>
  <c r="AP795" i="17"/>
  <c r="AQ795" i="17" s="1"/>
  <c r="F795" i="17"/>
  <c r="AP794" i="17"/>
  <c r="AQ794" i="17" s="1"/>
  <c r="J794" i="17"/>
  <c r="F794" i="17"/>
  <c r="AP793" i="17"/>
  <c r="AQ793" i="17" s="1"/>
  <c r="J793" i="17"/>
  <c r="F793" i="17"/>
  <c r="AP792" i="17"/>
  <c r="AQ792" i="17" s="1"/>
  <c r="F792" i="17"/>
  <c r="J792" i="17" s="1"/>
  <c r="AP791" i="17"/>
  <c r="AQ791" i="17" s="1"/>
  <c r="J791" i="17"/>
  <c r="F791" i="17"/>
  <c r="AP790" i="17"/>
  <c r="AQ790" i="17" s="1"/>
  <c r="J790" i="17"/>
  <c r="F790" i="17"/>
  <c r="AP789" i="17"/>
  <c r="AQ789" i="17" s="1"/>
  <c r="F789" i="17"/>
  <c r="J789" i="17" s="1"/>
  <c r="AP788" i="17"/>
  <c r="AQ788" i="17" s="1"/>
  <c r="F788" i="17"/>
  <c r="J788" i="17" s="1"/>
  <c r="AP787" i="17"/>
  <c r="AQ787" i="17" s="1"/>
  <c r="AP786" i="17"/>
  <c r="AQ786" i="17" s="1"/>
  <c r="AT783" i="17"/>
  <c r="AT782" i="17"/>
  <c r="AT781" i="17"/>
  <c r="AP780" i="17"/>
  <c r="AP779" i="17"/>
  <c r="AP778" i="17"/>
  <c r="AP777" i="17"/>
  <c r="AP776" i="17"/>
  <c r="AP775" i="17"/>
  <c r="AP774" i="17"/>
  <c r="AP773" i="17"/>
  <c r="AP772" i="17"/>
  <c r="AP771" i="17"/>
  <c r="AP770" i="17"/>
  <c r="AP769" i="17"/>
  <c r="AP768" i="17"/>
  <c r="AP767" i="17"/>
  <c r="AP766" i="17"/>
  <c r="AP765" i="17"/>
  <c r="J765" i="17"/>
  <c r="AP764" i="17"/>
  <c r="AQ764" i="17" s="1"/>
  <c r="F764" i="17"/>
  <c r="J764" i="17" s="1"/>
  <c r="AP763" i="17"/>
  <c r="F763" i="17"/>
  <c r="J763" i="17" s="1"/>
  <c r="AP762" i="17"/>
  <c r="F762" i="17"/>
  <c r="J762" i="17" s="1"/>
  <c r="AP761" i="17"/>
  <c r="F761" i="17"/>
  <c r="AP760" i="17"/>
  <c r="F760" i="17"/>
  <c r="J760" i="17" s="1"/>
  <c r="AP759" i="17"/>
  <c r="F759" i="17"/>
  <c r="AP758" i="17"/>
  <c r="F758" i="17"/>
  <c r="AP757" i="17"/>
  <c r="F757" i="17"/>
  <c r="J757" i="17" s="1"/>
  <c r="AP756" i="17"/>
  <c r="J756" i="17"/>
  <c r="I756" i="17"/>
  <c r="F756" i="17"/>
  <c r="AP755" i="17"/>
  <c r="F755" i="17"/>
  <c r="I755" i="17" s="1"/>
  <c r="AP754" i="17"/>
  <c r="J754" i="17"/>
  <c r="F754" i="17"/>
  <c r="I754" i="17" s="1"/>
  <c r="AP753" i="17"/>
  <c r="F753" i="17"/>
  <c r="J753" i="17" s="1"/>
  <c r="AP752" i="17"/>
  <c r="F752" i="17"/>
  <c r="I752" i="17" s="1"/>
  <c r="AP751" i="17"/>
  <c r="J751" i="17"/>
  <c r="I751" i="17"/>
  <c r="F751" i="17"/>
  <c r="AP750" i="17"/>
  <c r="F750" i="17"/>
  <c r="I750" i="17" s="1"/>
  <c r="AP749" i="17"/>
  <c r="F749" i="17"/>
  <c r="J749" i="17" s="1"/>
  <c r="B749" i="17"/>
  <c r="A749" i="17"/>
  <c r="AP748" i="17"/>
  <c r="F748" i="17"/>
  <c r="J748" i="17" s="1"/>
  <c r="B748" i="17"/>
  <c r="A748" i="17" s="1"/>
  <c r="AP747" i="17"/>
  <c r="F747" i="17"/>
  <c r="AP746" i="17"/>
  <c r="F746" i="17"/>
  <c r="AP745" i="17"/>
  <c r="F745" i="17"/>
  <c r="I745" i="17" s="1"/>
  <c r="AP744" i="17"/>
  <c r="J744" i="17"/>
  <c r="F744" i="17"/>
  <c r="I744" i="17" s="1"/>
  <c r="AP743" i="17"/>
  <c r="F743" i="17"/>
  <c r="I743" i="17" s="1"/>
  <c r="AP742" i="17"/>
  <c r="F742" i="17"/>
  <c r="J742" i="17" s="1"/>
  <c r="AQ742" i="17" s="1"/>
  <c r="AP741" i="17"/>
  <c r="F741" i="17"/>
  <c r="AP740" i="17"/>
  <c r="AQ740" i="17" s="1"/>
  <c r="AP739" i="17"/>
  <c r="AQ739" i="17" s="1"/>
  <c r="AP738" i="17"/>
  <c r="AQ738" i="17" s="1"/>
  <c r="AP737" i="17"/>
  <c r="AQ737" i="17" s="1"/>
  <c r="AP736" i="17"/>
  <c r="AQ736" i="17" s="1"/>
  <c r="AP735" i="17"/>
  <c r="AQ735" i="17" s="1"/>
  <c r="AP734" i="17"/>
  <c r="AQ734" i="17" s="1"/>
  <c r="AP733" i="17"/>
  <c r="AQ733" i="17" s="1"/>
  <c r="AP732" i="17"/>
  <c r="AQ732" i="17" s="1"/>
  <c r="F732" i="17"/>
  <c r="AP731" i="17"/>
  <c r="AQ731" i="17" s="1"/>
  <c r="F731" i="17"/>
  <c r="AP730" i="17"/>
  <c r="AQ730" i="17" s="1"/>
  <c r="F730" i="17"/>
  <c r="AP729" i="17"/>
  <c r="AQ729" i="17" s="1"/>
  <c r="F729" i="17"/>
  <c r="J729" i="17" s="1"/>
  <c r="AP728" i="17"/>
  <c r="AQ728" i="17" s="1"/>
  <c r="J728" i="17"/>
  <c r="F728" i="17"/>
  <c r="AP727" i="17"/>
  <c r="AQ727" i="17" s="1"/>
  <c r="F727" i="17"/>
  <c r="J727" i="17" s="1"/>
  <c r="AP726" i="17"/>
  <c r="AQ726" i="17" s="1"/>
  <c r="F726" i="17"/>
  <c r="J726" i="17" s="1"/>
  <c r="AP725" i="17"/>
  <c r="AQ725" i="17" s="1"/>
  <c r="F725" i="17"/>
  <c r="J725" i="17" s="1"/>
  <c r="AP724" i="17"/>
  <c r="AQ724" i="17" s="1"/>
  <c r="F724" i="17"/>
  <c r="J724" i="17" s="1"/>
  <c r="AP723" i="17"/>
  <c r="AQ723" i="17" s="1"/>
  <c r="F723" i="17"/>
  <c r="J723" i="17" s="1"/>
  <c r="AP722" i="17"/>
  <c r="AQ722" i="17" s="1"/>
  <c r="AP721" i="17"/>
  <c r="AQ721" i="17" s="1"/>
  <c r="AT718" i="17"/>
  <c r="AT717" i="17"/>
  <c r="AT716" i="17"/>
  <c r="AP715" i="17"/>
  <c r="AP714" i="17"/>
  <c r="AP713" i="17"/>
  <c r="AP712" i="17"/>
  <c r="AP711" i="17"/>
  <c r="AP710" i="17"/>
  <c r="AP709" i="17"/>
  <c r="AP708" i="17"/>
  <c r="AP707" i="17"/>
  <c r="AP706" i="17"/>
  <c r="AP705" i="17"/>
  <c r="AP704" i="17"/>
  <c r="AP703" i="17"/>
  <c r="AP702" i="17"/>
  <c r="AP701" i="17"/>
  <c r="AP700" i="17"/>
  <c r="J700" i="17"/>
  <c r="AP699" i="17"/>
  <c r="F699" i="17"/>
  <c r="J699" i="17" s="1"/>
  <c r="AP698" i="17"/>
  <c r="J698" i="17"/>
  <c r="F698" i="17"/>
  <c r="AP697" i="17"/>
  <c r="F697" i="17"/>
  <c r="J697" i="17" s="1"/>
  <c r="AP696" i="17"/>
  <c r="F696" i="17"/>
  <c r="AP695" i="17"/>
  <c r="F695" i="17"/>
  <c r="J695" i="17" s="1"/>
  <c r="AP694" i="17"/>
  <c r="F694" i="17"/>
  <c r="AP693" i="17"/>
  <c r="F693" i="17"/>
  <c r="J693" i="17" s="1"/>
  <c r="AP692" i="17"/>
  <c r="F692" i="17"/>
  <c r="AP691" i="17"/>
  <c r="F691" i="17"/>
  <c r="J691" i="17" s="1"/>
  <c r="AP690" i="17"/>
  <c r="F690" i="17"/>
  <c r="AP689" i="17"/>
  <c r="F689" i="17"/>
  <c r="I689" i="17" s="1"/>
  <c r="AP688" i="17"/>
  <c r="F688" i="17"/>
  <c r="AP687" i="17"/>
  <c r="J687" i="17"/>
  <c r="F687" i="17"/>
  <c r="I687" i="17" s="1"/>
  <c r="AP686" i="17"/>
  <c r="F686" i="17"/>
  <c r="I686" i="17" s="1"/>
  <c r="AP685" i="17"/>
  <c r="I685" i="17"/>
  <c r="F685" i="17"/>
  <c r="J685" i="17" s="1"/>
  <c r="AP684" i="17"/>
  <c r="F684" i="17"/>
  <c r="I684" i="17" s="1"/>
  <c r="B684" i="17"/>
  <c r="A684" i="17" s="1"/>
  <c r="AP683" i="17"/>
  <c r="F683" i="17"/>
  <c r="B683" i="17"/>
  <c r="A683" i="17"/>
  <c r="AP682" i="17"/>
  <c r="F682" i="17"/>
  <c r="I682" i="17" s="1"/>
  <c r="AP681" i="17"/>
  <c r="F681" i="17"/>
  <c r="AP680" i="17"/>
  <c r="F680" i="17"/>
  <c r="I680" i="17" s="1"/>
  <c r="AP679" i="17"/>
  <c r="F679" i="17"/>
  <c r="J679" i="17" s="1"/>
  <c r="AP678" i="17"/>
  <c r="F678" i="17"/>
  <c r="J678" i="17" s="1"/>
  <c r="AP677" i="17"/>
  <c r="F677" i="17"/>
  <c r="AP676" i="17"/>
  <c r="F676" i="17"/>
  <c r="AQ675" i="17"/>
  <c r="AP675" i="17"/>
  <c r="AP674" i="17"/>
  <c r="AQ674" i="17" s="1"/>
  <c r="AP673" i="17"/>
  <c r="AQ673" i="17" s="1"/>
  <c r="AP672" i="17"/>
  <c r="AQ672" i="17" s="1"/>
  <c r="AP671" i="17"/>
  <c r="AQ671" i="17" s="1"/>
  <c r="AP670" i="17"/>
  <c r="AQ670" i="17" s="1"/>
  <c r="AP669" i="17"/>
  <c r="AQ669" i="17" s="1"/>
  <c r="AP668" i="17"/>
  <c r="AQ668" i="17" s="1"/>
  <c r="AQ667" i="17"/>
  <c r="AP667" i="17"/>
  <c r="F667" i="17"/>
  <c r="AQ666" i="17"/>
  <c r="AP666" i="17"/>
  <c r="F666" i="17"/>
  <c r="AP665" i="17"/>
  <c r="AQ665" i="17" s="1"/>
  <c r="F665" i="17"/>
  <c r="AP664" i="17"/>
  <c r="AQ664" i="17" s="1"/>
  <c r="F664" i="17"/>
  <c r="J664" i="17" s="1"/>
  <c r="AQ663" i="17"/>
  <c r="AP663" i="17"/>
  <c r="F663" i="17"/>
  <c r="J663" i="17" s="1"/>
  <c r="AP662" i="17"/>
  <c r="AQ662" i="17" s="1"/>
  <c r="F662" i="17"/>
  <c r="J662" i="17" s="1"/>
  <c r="AQ661" i="17"/>
  <c r="AP661" i="17"/>
  <c r="F661" i="17"/>
  <c r="J661" i="17" s="1"/>
  <c r="AP660" i="17"/>
  <c r="AQ660" i="17" s="1"/>
  <c r="F660" i="17"/>
  <c r="J660" i="17" s="1"/>
  <c r="AP659" i="17"/>
  <c r="AQ659" i="17" s="1"/>
  <c r="F659" i="17"/>
  <c r="J659" i="17" s="1"/>
  <c r="AP658" i="17"/>
  <c r="AQ658" i="17" s="1"/>
  <c r="F658" i="17"/>
  <c r="J658" i="17" s="1"/>
  <c r="AP657" i="17"/>
  <c r="AQ657" i="17" s="1"/>
  <c r="AQ656" i="17"/>
  <c r="AP656" i="17"/>
  <c r="AT653" i="17"/>
  <c r="AT652" i="17"/>
  <c r="AT651" i="17"/>
  <c r="AP650" i="17"/>
  <c r="AP649" i="17"/>
  <c r="AP648" i="17"/>
  <c r="AP647" i="17"/>
  <c r="AP646" i="17"/>
  <c r="AP645" i="17"/>
  <c r="AP644" i="17"/>
  <c r="AP643" i="17"/>
  <c r="AP642" i="17"/>
  <c r="AP641" i="17"/>
  <c r="AP640" i="17"/>
  <c r="AP639" i="17"/>
  <c r="AP638" i="17"/>
  <c r="AP637" i="17"/>
  <c r="AP636" i="17"/>
  <c r="AP635" i="17"/>
  <c r="J635" i="17"/>
  <c r="AP634" i="17"/>
  <c r="F634" i="17"/>
  <c r="J634" i="17" s="1"/>
  <c r="AP633" i="17"/>
  <c r="F633" i="17"/>
  <c r="J633" i="17" s="1"/>
  <c r="AP632" i="17"/>
  <c r="F632" i="17"/>
  <c r="J632" i="17" s="1"/>
  <c r="AP631" i="17"/>
  <c r="F631" i="17"/>
  <c r="J631" i="17" s="1"/>
  <c r="AP630" i="17"/>
  <c r="F630" i="17"/>
  <c r="I630" i="17" s="1"/>
  <c r="AP629" i="17"/>
  <c r="F629" i="17"/>
  <c r="J629" i="17" s="1"/>
  <c r="AP628" i="17"/>
  <c r="F628" i="17"/>
  <c r="J628" i="17" s="1"/>
  <c r="AP627" i="17"/>
  <c r="F627" i="17"/>
  <c r="I627" i="17" s="1"/>
  <c r="AP626" i="17"/>
  <c r="F626" i="17"/>
  <c r="AP625" i="17"/>
  <c r="F625" i="17"/>
  <c r="I625" i="17" s="1"/>
  <c r="AP624" i="17"/>
  <c r="F624" i="17"/>
  <c r="I624" i="17" s="1"/>
  <c r="AP623" i="17"/>
  <c r="J623" i="17"/>
  <c r="I623" i="17"/>
  <c r="F623" i="17"/>
  <c r="AP622" i="17"/>
  <c r="F622" i="17"/>
  <c r="AP621" i="17"/>
  <c r="AQ621" i="17" s="1"/>
  <c r="I621" i="17"/>
  <c r="F621" i="17"/>
  <c r="J621" i="17" s="1"/>
  <c r="AP620" i="17"/>
  <c r="F620" i="17"/>
  <c r="J620" i="17" s="1"/>
  <c r="AP619" i="17"/>
  <c r="F619" i="17"/>
  <c r="B619" i="17"/>
  <c r="A619" i="17"/>
  <c r="AP618" i="17"/>
  <c r="F618" i="17"/>
  <c r="I618" i="17" s="1"/>
  <c r="AP617" i="17"/>
  <c r="F617" i="17"/>
  <c r="AP616" i="17"/>
  <c r="F616" i="17"/>
  <c r="J616" i="17" s="1"/>
  <c r="AP615" i="17"/>
  <c r="J615" i="17"/>
  <c r="F615" i="17"/>
  <c r="I615" i="17" s="1"/>
  <c r="AP614" i="17"/>
  <c r="F614" i="17"/>
  <c r="J614" i="17" s="1"/>
  <c r="AP613" i="17"/>
  <c r="F613" i="17"/>
  <c r="J613" i="17" s="1"/>
  <c r="AP612" i="17"/>
  <c r="F612" i="17"/>
  <c r="AP611" i="17"/>
  <c r="F611" i="17"/>
  <c r="AP610" i="17"/>
  <c r="AQ610" i="17" s="1"/>
  <c r="AP609" i="17"/>
  <c r="AQ609" i="17" s="1"/>
  <c r="AP608" i="17"/>
  <c r="AQ608" i="17" s="1"/>
  <c r="AP607" i="17"/>
  <c r="AQ607" i="17" s="1"/>
  <c r="AP606" i="17"/>
  <c r="AQ606" i="17" s="1"/>
  <c r="AP605" i="17"/>
  <c r="AQ605" i="17" s="1"/>
  <c r="AP604" i="17"/>
  <c r="AQ604" i="17" s="1"/>
  <c r="AP603" i="17"/>
  <c r="AQ603" i="17" s="1"/>
  <c r="AP602" i="17"/>
  <c r="AQ602" i="17" s="1"/>
  <c r="F602" i="17"/>
  <c r="AP601" i="17"/>
  <c r="AQ601" i="17" s="1"/>
  <c r="F601" i="17"/>
  <c r="AQ600" i="17"/>
  <c r="AP600" i="17"/>
  <c r="F600" i="17"/>
  <c r="AP599" i="17"/>
  <c r="AQ599" i="17" s="1"/>
  <c r="F599" i="17"/>
  <c r="J599" i="17" s="1"/>
  <c r="AP598" i="17"/>
  <c r="AQ598" i="17" s="1"/>
  <c r="F598" i="17"/>
  <c r="J598" i="17" s="1"/>
  <c r="AP597" i="17"/>
  <c r="AQ597" i="17" s="1"/>
  <c r="J597" i="17"/>
  <c r="F597" i="17"/>
  <c r="AP596" i="17"/>
  <c r="AQ596" i="17" s="1"/>
  <c r="F596" i="17"/>
  <c r="J596" i="17" s="1"/>
  <c r="AP595" i="17"/>
  <c r="AQ595" i="17" s="1"/>
  <c r="F595" i="17"/>
  <c r="J595" i="17" s="1"/>
  <c r="AP594" i="17"/>
  <c r="AQ594" i="17" s="1"/>
  <c r="F594" i="17"/>
  <c r="J594" i="17" s="1"/>
  <c r="AP593" i="17"/>
  <c r="AQ593" i="17" s="1"/>
  <c r="F593" i="17"/>
  <c r="J593" i="17" s="1"/>
  <c r="AP592" i="17"/>
  <c r="AQ592" i="17" s="1"/>
  <c r="AP591" i="17"/>
  <c r="AQ591" i="17" s="1"/>
  <c r="AT588" i="17"/>
  <c r="AT587" i="17"/>
  <c r="AT586" i="17"/>
  <c r="AP585" i="17"/>
  <c r="AP584" i="17"/>
  <c r="AP583" i="17"/>
  <c r="AP582" i="17"/>
  <c r="AP581" i="17"/>
  <c r="AP580" i="17"/>
  <c r="AP579" i="17"/>
  <c r="AP578" i="17"/>
  <c r="AP577" i="17"/>
  <c r="AP576" i="17"/>
  <c r="AP575" i="17"/>
  <c r="AP574" i="17"/>
  <c r="AP573" i="17"/>
  <c r="AP572" i="17"/>
  <c r="AP571" i="17"/>
  <c r="AP570" i="17"/>
  <c r="J570" i="17"/>
  <c r="AP569" i="17"/>
  <c r="F569" i="17"/>
  <c r="J569" i="17" s="1"/>
  <c r="AP568" i="17"/>
  <c r="F568" i="17"/>
  <c r="J568" i="17" s="1"/>
  <c r="AP567" i="17"/>
  <c r="F567" i="17"/>
  <c r="J567" i="17" s="1"/>
  <c r="AP566" i="17"/>
  <c r="F566" i="17"/>
  <c r="AP565" i="17"/>
  <c r="F565" i="17"/>
  <c r="AP564" i="17"/>
  <c r="F564" i="17"/>
  <c r="I564" i="17" s="1"/>
  <c r="AP563" i="17"/>
  <c r="J563" i="17"/>
  <c r="F563" i="17"/>
  <c r="I563" i="17" s="1"/>
  <c r="AP562" i="17"/>
  <c r="F562" i="17"/>
  <c r="I562" i="17" s="1"/>
  <c r="AP561" i="17"/>
  <c r="J561" i="17"/>
  <c r="F561" i="17"/>
  <c r="I561" i="17" s="1"/>
  <c r="AP560" i="17"/>
  <c r="J560" i="17"/>
  <c r="F560" i="17"/>
  <c r="I560" i="17" s="1"/>
  <c r="AP559" i="17"/>
  <c r="F559" i="17"/>
  <c r="I559" i="17" s="1"/>
  <c r="AP558" i="17"/>
  <c r="F558" i="17"/>
  <c r="AP557" i="17"/>
  <c r="F557" i="17"/>
  <c r="AP556" i="17"/>
  <c r="F556" i="17"/>
  <c r="I556" i="17" s="1"/>
  <c r="AP555" i="17"/>
  <c r="F555" i="17"/>
  <c r="AP554" i="17"/>
  <c r="F554" i="17"/>
  <c r="B554" i="17"/>
  <c r="A554" i="17" s="1"/>
  <c r="AP553" i="17"/>
  <c r="F553" i="17"/>
  <c r="I553" i="17" s="1"/>
  <c r="B553" i="17"/>
  <c r="A553" i="17" s="1"/>
  <c r="AP552" i="17"/>
  <c r="F552" i="17"/>
  <c r="J552" i="17" s="1"/>
  <c r="AP551" i="17"/>
  <c r="F551" i="17"/>
  <c r="AP550" i="17"/>
  <c r="F550" i="17"/>
  <c r="AP549" i="17"/>
  <c r="F549" i="17"/>
  <c r="I549" i="17" s="1"/>
  <c r="AP548" i="17"/>
  <c r="F548" i="17"/>
  <c r="I548" i="17" s="1"/>
  <c r="AP547" i="17"/>
  <c r="F547" i="17"/>
  <c r="I547" i="17" s="1"/>
  <c r="AP546" i="17"/>
  <c r="F546" i="17"/>
  <c r="AP545" i="17"/>
  <c r="AQ545" i="17" s="1"/>
  <c r="AP544" i="17"/>
  <c r="AQ544" i="17" s="1"/>
  <c r="AP543" i="17"/>
  <c r="AQ543" i="17" s="1"/>
  <c r="AP542" i="17"/>
  <c r="AQ542" i="17" s="1"/>
  <c r="AP541" i="17"/>
  <c r="AQ541" i="17" s="1"/>
  <c r="AP540" i="17"/>
  <c r="AQ540" i="17" s="1"/>
  <c r="AP539" i="17"/>
  <c r="AQ539" i="17" s="1"/>
  <c r="AP538" i="17"/>
  <c r="AQ538" i="17" s="1"/>
  <c r="AP537" i="17"/>
  <c r="AQ537" i="17" s="1"/>
  <c r="F537" i="17"/>
  <c r="AP536" i="17"/>
  <c r="AQ536" i="17" s="1"/>
  <c r="F536" i="17"/>
  <c r="AP535" i="17"/>
  <c r="AQ535" i="17" s="1"/>
  <c r="F535" i="17"/>
  <c r="AQ534" i="17"/>
  <c r="AP534" i="17"/>
  <c r="F534" i="17"/>
  <c r="J534" i="17" s="1"/>
  <c r="AP533" i="17"/>
  <c r="AQ533" i="17" s="1"/>
  <c r="F533" i="17"/>
  <c r="J533" i="17" s="1"/>
  <c r="AQ532" i="17"/>
  <c r="AP532" i="17"/>
  <c r="F532" i="17"/>
  <c r="J532" i="17" s="1"/>
  <c r="AP531" i="17"/>
  <c r="AQ531" i="17" s="1"/>
  <c r="F531" i="17"/>
  <c r="J531" i="17" s="1"/>
  <c r="AP530" i="17"/>
  <c r="AQ530" i="17" s="1"/>
  <c r="F530" i="17"/>
  <c r="J530" i="17" s="1"/>
  <c r="AP529" i="17"/>
  <c r="AQ529" i="17" s="1"/>
  <c r="J529" i="17"/>
  <c r="F529" i="17"/>
  <c r="AP528" i="17"/>
  <c r="AQ528" i="17" s="1"/>
  <c r="F528" i="17"/>
  <c r="J528" i="17" s="1"/>
  <c r="AP527" i="17"/>
  <c r="AQ527" i="17" s="1"/>
  <c r="AP526" i="17"/>
  <c r="AQ526" i="17" s="1"/>
  <c r="AT523" i="17"/>
  <c r="AT522" i="17"/>
  <c r="AT521" i="17"/>
  <c r="AP520" i="17"/>
  <c r="AP519" i="17"/>
  <c r="AP518" i="17"/>
  <c r="AP517" i="17"/>
  <c r="AP516" i="17"/>
  <c r="AP515" i="17"/>
  <c r="AP514" i="17"/>
  <c r="AP513" i="17"/>
  <c r="AP512" i="17"/>
  <c r="AP511" i="17"/>
  <c r="AP510" i="17"/>
  <c r="AP509" i="17"/>
  <c r="AP508" i="17"/>
  <c r="AP507" i="17"/>
  <c r="AP506" i="17"/>
  <c r="AP505" i="17"/>
  <c r="J505" i="17"/>
  <c r="AP504" i="17"/>
  <c r="F504" i="17"/>
  <c r="J504" i="17" s="1"/>
  <c r="AP503" i="17"/>
  <c r="F503" i="17"/>
  <c r="J503" i="17" s="1"/>
  <c r="AP502" i="17"/>
  <c r="F502" i="17"/>
  <c r="J502" i="17" s="1"/>
  <c r="AP501" i="17"/>
  <c r="F501" i="17"/>
  <c r="I501" i="17" s="1"/>
  <c r="AP500" i="17"/>
  <c r="F500" i="17"/>
  <c r="I500" i="17" s="1"/>
  <c r="AP499" i="17"/>
  <c r="J499" i="17"/>
  <c r="I499" i="17"/>
  <c r="F499" i="17"/>
  <c r="AP498" i="17"/>
  <c r="I498" i="17"/>
  <c r="F498" i="17"/>
  <c r="J498" i="17" s="1"/>
  <c r="AP497" i="17"/>
  <c r="F497" i="17"/>
  <c r="J497" i="17" s="1"/>
  <c r="AP496" i="17"/>
  <c r="F496" i="17"/>
  <c r="J496" i="17" s="1"/>
  <c r="AP495" i="17"/>
  <c r="F495" i="17"/>
  <c r="J495" i="17" s="1"/>
  <c r="AP494" i="17"/>
  <c r="F494" i="17"/>
  <c r="I494" i="17" s="1"/>
  <c r="AP493" i="17"/>
  <c r="F493" i="17"/>
  <c r="I493" i="17" s="1"/>
  <c r="AP492" i="17"/>
  <c r="F492" i="17"/>
  <c r="I492" i="17" s="1"/>
  <c r="AP491" i="17"/>
  <c r="I491" i="17"/>
  <c r="F491" i="17"/>
  <c r="J491" i="17" s="1"/>
  <c r="AP490" i="17"/>
  <c r="F490" i="17"/>
  <c r="I490" i="17" s="1"/>
  <c r="AP489" i="17"/>
  <c r="J489" i="17"/>
  <c r="F489" i="17"/>
  <c r="I489" i="17" s="1"/>
  <c r="B489" i="17"/>
  <c r="A489" i="17" s="1"/>
  <c r="AP488" i="17"/>
  <c r="F488" i="17"/>
  <c r="I488" i="17" s="1"/>
  <c r="B488" i="17"/>
  <c r="A488" i="17" s="1"/>
  <c r="AP487" i="17"/>
  <c r="F487" i="17"/>
  <c r="J487" i="17" s="1"/>
  <c r="AP486" i="17"/>
  <c r="F486" i="17"/>
  <c r="I486" i="17" s="1"/>
  <c r="AP485" i="17"/>
  <c r="F485" i="17"/>
  <c r="I485" i="17" s="1"/>
  <c r="AP484" i="17"/>
  <c r="F484" i="17"/>
  <c r="J484" i="17" s="1"/>
  <c r="AP483" i="17"/>
  <c r="F483" i="17"/>
  <c r="J483" i="17" s="1"/>
  <c r="AP482" i="17"/>
  <c r="F482" i="17"/>
  <c r="I482" i="17" s="1"/>
  <c r="AP481" i="17"/>
  <c r="F481" i="17"/>
  <c r="AP480" i="17"/>
  <c r="AQ480" i="17" s="1"/>
  <c r="AP479" i="17"/>
  <c r="AQ479" i="17" s="1"/>
  <c r="AP478" i="17"/>
  <c r="AQ478" i="17" s="1"/>
  <c r="AP477" i="17"/>
  <c r="AQ477" i="17" s="1"/>
  <c r="AP476" i="17"/>
  <c r="AQ476" i="17" s="1"/>
  <c r="AP475" i="17"/>
  <c r="AQ475" i="17" s="1"/>
  <c r="AP474" i="17"/>
  <c r="AQ474" i="17" s="1"/>
  <c r="AP473" i="17"/>
  <c r="AQ473" i="17" s="1"/>
  <c r="AP472" i="17"/>
  <c r="AQ472" i="17" s="1"/>
  <c r="F472" i="17"/>
  <c r="AP471" i="17"/>
  <c r="AQ471" i="17" s="1"/>
  <c r="F471" i="17"/>
  <c r="AP470" i="17"/>
  <c r="AQ470" i="17" s="1"/>
  <c r="F470" i="17"/>
  <c r="AP469" i="17"/>
  <c r="AQ469" i="17" s="1"/>
  <c r="F469" i="17"/>
  <c r="J469" i="17" s="1"/>
  <c r="AP468" i="17"/>
  <c r="AQ468" i="17" s="1"/>
  <c r="F468" i="17"/>
  <c r="J468" i="17" s="1"/>
  <c r="AP467" i="17"/>
  <c r="AQ467" i="17" s="1"/>
  <c r="F467" i="17"/>
  <c r="J467" i="17" s="1"/>
  <c r="AP466" i="17"/>
  <c r="AQ466" i="17" s="1"/>
  <c r="F466" i="17"/>
  <c r="J466" i="17" s="1"/>
  <c r="AP465" i="17"/>
  <c r="AQ465" i="17" s="1"/>
  <c r="F465" i="17"/>
  <c r="J465" i="17" s="1"/>
  <c r="AP464" i="17"/>
  <c r="AQ464" i="17" s="1"/>
  <c r="F464" i="17"/>
  <c r="J464" i="17" s="1"/>
  <c r="AP463" i="17"/>
  <c r="AQ463" i="17" s="1"/>
  <c r="F463" i="17"/>
  <c r="J463" i="17" s="1"/>
  <c r="AP462" i="17"/>
  <c r="AQ462" i="17" s="1"/>
  <c r="AQ461" i="17"/>
  <c r="AP461" i="17"/>
  <c r="AT458" i="17"/>
  <c r="AT457" i="17"/>
  <c r="AT456" i="17"/>
  <c r="AP455" i="17"/>
  <c r="AP454" i="17"/>
  <c r="AP453" i="17"/>
  <c r="AP452" i="17"/>
  <c r="AP451" i="17"/>
  <c r="AP450" i="17"/>
  <c r="AP449" i="17"/>
  <c r="AP448" i="17"/>
  <c r="AP447" i="17"/>
  <c r="AP446" i="17"/>
  <c r="AP445" i="17"/>
  <c r="AP444" i="17"/>
  <c r="AP443" i="17"/>
  <c r="AP442" i="17"/>
  <c r="AP441" i="17"/>
  <c r="AP440" i="17"/>
  <c r="AQ440" i="17" s="1"/>
  <c r="J440" i="17"/>
  <c r="AP439" i="17"/>
  <c r="F439" i="17"/>
  <c r="J439" i="17" s="1"/>
  <c r="AP438" i="17"/>
  <c r="F438" i="17"/>
  <c r="J438" i="17" s="1"/>
  <c r="AP437" i="17"/>
  <c r="F437" i="17"/>
  <c r="J437" i="17" s="1"/>
  <c r="AP436" i="17"/>
  <c r="J436" i="17"/>
  <c r="F436" i="17"/>
  <c r="I436" i="17" s="1"/>
  <c r="AP435" i="17"/>
  <c r="F435" i="17"/>
  <c r="J435" i="17" s="1"/>
  <c r="AP434" i="17"/>
  <c r="F434" i="17"/>
  <c r="J434" i="17" s="1"/>
  <c r="AP433" i="17"/>
  <c r="I433" i="17"/>
  <c r="F433" i="17"/>
  <c r="J433" i="17" s="1"/>
  <c r="AP432" i="17"/>
  <c r="F432" i="17"/>
  <c r="I432" i="17" s="1"/>
  <c r="AP431" i="17"/>
  <c r="F431" i="17"/>
  <c r="I431" i="17" s="1"/>
  <c r="AP430" i="17"/>
  <c r="F430" i="17"/>
  <c r="I430" i="17" s="1"/>
  <c r="AP429" i="17"/>
  <c r="F429" i="17"/>
  <c r="J429" i="17" s="1"/>
  <c r="AP428" i="17"/>
  <c r="I428" i="17"/>
  <c r="F428" i="17"/>
  <c r="J428" i="17" s="1"/>
  <c r="AP427" i="17"/>
  <c r="F427" i="17"/>
  <c r="I427" i="17" s="1"/>
  <c r="AP426" i="17"/>
  <c r="F426" i="17"/>
  <c r="AP425" i="17"/>
  <c r="F425" i="17"/>
  <c r="J425" i="17" s="1"/>
  <c r="AP424" i="17"/>
  <c r="F424" i="17"/>
  <c r="J424" i="17" s="1"/>
  <c r="B424" i="17"/>
  <c r="A424" i="17" s="1"/>
  <c r="AP423" i="17"/>
  <c r="F423" i="17"/>
  <c r="J423" i="17" s="1"/>
  <c r="B423" i="17"/>
  <c r="A423" i="17" s="1"/>
  <c r="AP422" i="17"/>
  <c r="I422" i="17"/>
  <c r="F422" i="17"/>
  <c r="J422" i="17" s="1"/>
  <c r="AP421" i="17"/>
  <c r="F421" i="17"/>
  <c r="I421" i="17" s="1"/>
  <c r="AP420" i="17"/>
  <c r="F420" i="17"/>
  <c r="J420" i="17" s="1"/>
  <c r="AP419" i="17"/>
  <c r="F419" i="17"/>
  <c r="J419" i="17" s="1"/>
  <c r="AP418" i="17"/>
  <c r="F418" i="17"/>
  <c r="J418" i="17" s="1"/>
  <c r="AP417" i="17"/>
  <c r="F417" i="17"/>
  <c r="J417" i="17" s="1"/>
  <c r="AQ417" i="17" s="1"/>
  <c r="AP416" i="17"/>
  <c r="F416" i="17"/>
  <c r="AP415" i="17"/>
  <c r="AQ415" i="17" s="1"/>
  <c r="AP414" i="17"/>
  <c r="AQ414" i="17" s="1"/>
  <c r="AP413" i="17"/>
  <c r="AQ413" i="17" s="1"/>
  <c r="AP412" i="17"/>
  <c r="AQ412" i="17" s="1"/>
  <c r="AP411" i="17"/>
  <c r="AQ411" i="17" s="1"/>
  <c r="AQ410" i="17"/>
  <c r="AP410" i="17"/>
  <c r="AP409" i="17"/>
  <c r="AQ409" i="17" s="1"/>
  <c r="AQ408" i="17"/>
  <c r="AP408" i="17"/>
  <c r="AP407" i="17"/>
  <c r="AQ407" i="17" s="1"/>
  <c r="F407" i="17"/>
  <c r="AP406" i="17"/>
  <c r="AQ406" i="17" s="1"/>
  <c r="F406" i="17"/>
  <c r="AP405" i="17"/>
  <c r="AQ405" i="17" s="1"/>
  <c r="F405" i="17"/>
  <c r="AP404" i="17"/>
  <c r="AQ404" i="17" s="1"/>
  <c r="F404" i="17"/>
  <c r="J404" i="17" s="1"/>
  <c r="AP403" i="17"/>
  <c r="AQ403" i="17" s="1"/>
  <c r="F403" i="17"/>
  <c r="J403" i="17" s="1"/>
  <c r="AP402" i="17"/>
  <c r="AQ402" i="17" s="1"/>
  <c r="F402" i="17"/>
  <c r="J402" i="17" s="1"/>
  <c r="AP401" i="17"/>
  <c r="AQ401" i="17" s="1"/>
  <c r="F401" i="17"/>
  <c r="J401" i="17" s="1"/>
  <c r="AP400" i="17"/>
  <c r="AQ400" i="17" s="1"/>
  <c r="J400" i="17"/>
  <c r="F400" i="17"/>
  <c r="AQ399" i="17"/>
  <c r="AP399" i="17"/>
  <c r="F399" i="17"/>
  <c r="J399" i="17" s="1"/>
  <c r="AQ398" i="17"/>
  <c r="AP398" i="17"/>
  <c r="F398" i="17"/>
  <c r="J398" i="17" s="1"/>
  <c r="AP397" i="17"/>
  <c r="AQ397" i="17" s="1"/>
  <c r="AQ396" i="17"/>
  <c r="AP396" i="17"/>
  <c r="AT393" i="17"/>
  <c r="AT392" i="17"/>
  <c r="AT391" i="17"/>
  <c r="AP390" i="17"/>
  <c r="AP389" i="17"/>
  <c r="AP388" i="17"/>
  <c r="AP387" i="17"/>
  <c r="AP386" i="17"/>
  <c r="AP385" i="17"/>
  <c r="AP384" i="17"/>
  <c r="AP383" i="17"/>
  <c r="AP382" i="17"/>
  <c r="AP381" i="17"/>
  <c r="AP380" i="17"/>
  <c r="AP379" i="17"/>
  <c r="AP378" i="17"/>
  <c r="AP377" i="17"/>
  <c r="AP376" i="17"/>
  <c r="AP375" i="17"/>
  <c r="J375" i="17"/>
  <c r="AP374" i="17"/>
  <c r="F374" i="17"/>
  <c r="J374" i="17" s="1"/>
  <c r="AP373" i="17"/>
  <c r="AQ373" i="17" s="1"/>
  <c r="F373" i="17"/>
  <c r="J373" i="17" s="1"/>
  <c r="AP372" i="17"/>
  <c r="F372" i="17"/>
  <c r="J372" i="17" s="1"/>
  <c r="AP371" i="17"/>
  <c r="F371" i="17"/>
  <c r="J371" i="17" s="1"/>
  <c r="AP370" i="17"/>
  <c r="F370" i="17"/>
  <c r="J370" i="17" s="1"/>
  <c r="AP369" i="17"/>
  <c r="F369" i="17"/>
  <c r="I369" i="17" s="1"/>
  <c r="AP368" i="17"/>
  <c r="F368" i="17"/>
  <c r="J368" i="17" s="1"/>
  <c r="AP367" i="17"/>
  <c r="F367" i="17"/>
  <c r="I367" i="17" s="1"/>
  <c r="AP366" i="17"/>
  <c r="F366" i="17"/>
  <c r="J366" i="17" s="1"/>
  <c r="AP365" i="17"/>
  <c r="F365" i="17"/>
  <c r="J365" i="17" s="1"/>
  <c r="AP364" i="17"/>
  <c r="I364" i="17"/>
  <c r="F364" i="17"/>
  <c r="J364" i="17" s="1"/>
  <c r="AP363" i="17"/>
  <c r="I363" i="17"/>
  <c r="F363" i="17"/>
  <c r="J363" i="17" s="1"/>
  <c r="AP362" i="17"/>
  <c r="F362" i="17"/>
  <c r="J362" i="17" s="1"/>
  <c r="AP361" i="17"/>
  <c r="AQ361" i="17" s="1"/>
  <c r="F361" i="17"/>
  <c r="J361" i="17" s="1"/>
  <c r="AP360" i="17"/>
  <c r="F360" i="17"/>
  <c r="J360" i="17" s="1"/>
  <c r="AP359" i="17"/>
  <c r="F359" i="17"/>
  <c r="J359" i="17" s="1"/>
  <c r="B359" i="17"/>
  <c r="A359" i="17" s="1"/>
  <c r="AP358" i="17"/>
  <c r="F358" i="17"/>
  <c r="I358" i="17" s="1"/>
  <c r="B358" i="17"/>
  <c r="A358" i="17" s="1"/>
  <c r="AP357" i="17"/>
  <c r="F357" i="17"/>
  <c r="J357" i="17" s="1"/>
  <c r="AP356" i="17"/>
  <c r="I356" i="17"/>
  <c r="F356" i="17"/>
  <c r="J356" i="17" s="1"/>
  <c r="AP355" i="17"/>
  <c r="F355" i="17"/>
  <c r="J355" i="17" s="1"/>
  <c r="AP354" i="17"/>
  <c r="F354" i="17"/>
  <c r="J354" i="17" s="1"/>
  <c r="AP353" i="17"/>
  <c r="F353" i="17"/>
  <c r="J353" i="17" s="1"/>
  <c r="AP352" i="17"/>
  <c r="J352" i="17"/>
  <c r="AQ352" i="17" s="1"/>
  <c r="F352" i="17"/>
  <c r="I352" i="17" s="1"/>
  <c r="AP351" i="17"/>
  <c r="F351" i="17"/>
  <c r="AP350" i="17"/>
  <c r="AQ350" i="17" s="1"/>
  <c r="AQ349" i="17"/>
  <c r="AP349" i="17"/>
  <c r="AP348" i="17"/>
  <c r="AQ348" i="17" s="1"/>
  <c r="AP347" i="17"/>
  <c r="AQ347" i="17" s="1"/>
  <c r="AP346" i="17"/>
  <c r="AQ346" i="17" s="1"/>
  <c r="AP345" i="17"/>
  <c r="AQ345" i="17" s="1"/>
  <c r="AQ344" i="17"/>
  <c r="AP344" i="17"/>
  <c r="AQ343" i="17"/>
  <c r="AP343" i="17"/>
  <c r="AP342" i="17"/>
  <c r="AQ342" i="17" s="1"/>
  <c r="F342" i="17"/>
  <c r="AP341" i="17"/>
  <c r="AQ341" i="17" s="1"/>
  <c r="F341" i="17"/>
  <c r="AP340" i="17"/>
  <c r="AQ340" i="17" s="1"/>
  <c r="F340" i="17"/>
  <c r="AP339" i="17"/>
  <c r="AQ339" i="17" s="1"/>
  <c r="F339" i="17"/>
  <c r="J339" i="17" s="1"/>
  <c r="AP338" i="17"/>
  <c r="AQ338" i="17" s="1"/>
  <c r="F338" i="17"/>
  <c r="J338" i="17" s="1"/>
  <c r="AQ337" i="17"/>
  <c r="AP337" i="17"/>
  <c r="J337" i="17"/>
  <c r="F337" i="17"/>
  <c r="AP336" i="17"/>
  <c r="AQ336" i="17" s="1"/>
  <c r="F336" i="17"/>
  <c r="J336" i="17" s="1"/>
  <c r="AP335" i="17"/>
  <c r="AQ335" i="17" s="1"/>
  <c r="F335" i="17"/>
  <c r="J335" i="17" s="1"/>
  <c r="AP334" i="17"/>
  <c r="AQ334" i="17" s="1"/>
  <c r="F334" i="17"/>
  <c r="J334" i="17" s="1"/>
  <c r="AP333" i="17"/>
  <c r="AQ333" i="17" s="1"/>
  <c r="F333" i="17"/>
  <c r="J333" i="17" s="1"/>
  <c r="AP332" i="17"/>
  <c r="AQ332" i="17" s="1"/>
  <c r="AP331" i="17"/>
  <c r="AQ331" i="17" s="1"/>
  <c r="AT328" i="17"/>
  <c r="AT327" i="17"/>
  <c r="AT326" i="17"/>
  <c r="AP325" i="17"/>
  <c r="AP324" i="17"/>
  <c r="AP323" i="17"/>
  <c r="AP322" i="17"/>
  <c r="AP321" i="17"/>
  <c r="AP320" i="17"/>
  <c r="AP319" i="17"/>
  <c r="AP318" i="17"/>
  <c r="AP317" i="17"/>
  <c r="AP316" i="17"/>
  <c r="AP315" i="17"/>
  <c r="AP314" i="17"/>
  <c r="AP313" i="17"/>
  <c r="AP312" i="17"/>
  <c r="AP311" i="17"/>
  <c r="AP310" i="17"/>
  <c r="J310" i="17"/>
  <c r="AP309" i="17"/>
  <c r="F309" i="17"/>
  <c r="J309" i="17" s="1"/>
  <c r="AP308" i="17"/>
  <c r="F308" i="17"/>
  <c r="J308" i="17" s="1"/>
  <c r="AP307" i="17"/>
  <c r="F307" i="17"/>
  <c r="J307" i="17" s="1"/>
  <c r="AP306" i="17"/>
  <c r="F306" i="17"/>
  <c r="I306" i="17" s="1"/>
  <c r="AP305" i="17"/>
  <c r="F305" i="17"/>
  <c r="J305" i="17" s="1"/>
  <c r="AP304" i="17"/>
  <c r="F304" i="17"/>
  <c r="J304" i="17" s="1"/>
  <c r="AP303" i="17"/>
  <c r="F303" i="17"/>
  <c r="J303" i="17" s="1"/>
  <c r="AP302" i="17"/>
  <c r="F302" i="17"/>
  <c r="I302" i="17" s="1"/>
  <c r="AP301" i="17"/>
  <c r="F301" i="17"/>
  <c r="J301" i="17" s="1"/>
  <c r="AP300" i="17"/>
  <c r="J300" i="17"/>
  <c r="F300" i="17"/>
  <c r="I300" i="17" s="1"/>
  <c r="AP299" i="17"/>
  <c r="F299" i="17"/>
  <c r="I299" i="17" s="1"/>
  <c r="AP298" i="17"/>
  <c r="I298" i="17"/>
  <c r="F298" i="17"/>
  <c r="J298" i="17" s="1"/>
  <c r="AP297" i="17"/>
  <c r="F297" i="17"/>
  <c r="J297" i="17" s="1"/>
  <c r="AP296" i="17"/>
  <c r="F296" i="17"/>
  <c r="J296" i="17" s="1"/>
  <c r="AP295" i="17"/>
  <c r="F295" i="17"/>
  <c r="J295" i="17" s="1"/>
  <c r="AP294" i="17"/>
  <c r="J294" i="17"/>
  <c r="F294" i="17"/>
  <c r="I294" i="17" s="1"/>
  <c r="B294" i="17"/>
  <c r="A294" i="17" s="1"/>
  <c r="AP293" i="17"/>
  <c r="F293" i="17"/>
  <c r="I293" i="17" s="1"/>
  <c r="B293" i="17"/>
  <c r="A293" i="17" s="1"/>
  <c r="AP292" i="17"/>
  <c r="J292" i="17"/>
  <c r="F292" i="17"/>
  <c r="I292" i="17" s="1"/>
  <c r="AP291" i="17"/>
  <c r="F291" i="17"/>
  <c r="J291" i="17" s="1"/>
  <c r="AP290" i="17"/>
  <c r="F290" i="17"/>
  <c r="J290" i="17" s="1"/>
  <c r="AP289" i="17"/>
  <c r="F289" i="17"/>
  <c r="J289" i="17" s="1"/>
  <c r="AP288" i="17"/>
  <c r="F288" i="17"/>
  <c r="J288" i="17" s="1"/>
  <c r="AP287" i="17"/>
  <c r="F287" i="17"/>
  <c r="I287" i="17" s="1"/>
  <c r="AP286" i="17"/>
  <c r="F286" i="17"/>
  <c r="AP285" i="17"/>
  <c r="AQ285" i="17" s="1"/>
  <c r="AP284" i="17"/>
  <c r="AQ284" i="17" s="1"/>
  <c r="AP283" i="17"/>
  <c r="AQ283" i="17" s="1"/>
  <c r="AP282" i="17"/>
  <c r="AQ282" i="17" s="1"/>
  <c r="AP281" i="17"/>
  <c r="AQ281" i="17" s="1"/>
  <c r="AP280" i="17"/>
  <c r="AQ280" i="17" s="1"/>
  <c r="AP279" i="17"/>
  <c r="AQ279" i="17" s="1"/>
  <c r="AP278" i="17"/>
  <c r="AQ278" i="17" s="1"/>
  <c r="AQ277" i="17"/>
  <c r="AP277" i="17"/>
  <c r="F277" i="17"/>
  <c r="AP276" i="17"/>
  <c r="AQ276" i="17" s="1"/>
  <c r="F276" i="17"/>
  <c r="AP275" i="17"/>
  <c r="AQ275" i="17" s="1"/>
  <c r="F275" i="17"/>
  <c r="AP274" i="17"/>
  <c r="AQ274" i="17" s="1"/>
  <c r="F274" i="17"/>
  <c r="J274" i="17" s="1"/>
  <c r="AP273" i="17"/>
  <c r="AQ273" i="17" s="1"/>
  <c r="F273" i="17"/>
  <c r="J273" i="17" s="1"/>
  <c r="AP272" i="17"/>
  <c r="AQ272" i="17" s="1"/>
  <c r="F272" i="17"/>
  <c r="J272" i="17" s="1"/>
  <c r="AP271" i="17"/>
  <c r="AQ271" i="17" s="1"/>
  <c r="F271" i="17"/>
  <c r="J271" i="17" s="1"/>
  <c r="AP270" i="17"/>
  <c r="AQ270" i="17" s="1"/>
  <c r="F270" i="17"/>
  <c r="J270" i="17" s="1"/>
  <c r="AP269" i="17"/>
  <c r="AQ269" i="17" s="1"/>
  <c r="F269" i="17"/>
  <c r="J269" i="17" s="1"/>
  <c r="AP268" i="17"/>
  <c r="AQ268" i="17" s="1"/>
  <c r="F268" i="17"/>
  <c r="J268" i="17" s="1"/>
  <c r="AP267" i="17"/>
  <c r="AQ267" i="17" s="1"/>
  <c r="AP266" i="17"/>
  <c r="AQ266" i="17" s="1"/>
  <c r="AT263" i="17"/>
  <c r="AT262" i="17"/>
  <c r="AT261" i="17"/>
  <c r="AP260" i="17"/>
  <c r="AP259" i="17"/>
  <c r="AP258" i="17"/>
  <c r="AP257" i="17"/>
  <c r="AP256" i="17"/>
  <c r="AP255" i="17"/>
  <c r="AP254" i="17"/>
  <c r="AP253" i="17"/>
  <c r="AP252" i="17"/>
  <c r="AP251" i="17"/>
  <c r="AP250" i="17"/>
  <c r="AP249" i="17"/>
  <c r="AP248" i="17"/>
  <c r="AP247" i="17"/>
  <c r="AP246" i="17"/>
  <c r="AP245" i="17"/>
  <c r="J245" i="17"/>
  <c r="AP244" i="17"/>
  <c r="F244" i="17"/>
  <c r="J244" i="17" s="1"/>
  <c r="AP243" i="17"/>
  <c r="F243" i="17"/>
  <c r="J243" i="17" s="1"/>
  <c r="AP242" i="17"/>
  <c r="F242" i="17"/>
  <c r="J242" i="17" s="1"/>
  <c r="AP241" i="17"/>
  <c r="F241" i="17"/>
  <c r="J241" i="17" s="1"/>
  <c r="AP240" i="17"/>
  <c r="F240" i="17"/>
  <c r="I240" i="17" s="1"/>
  <c r="AP239" i="17"/>
  <c r="F239" i="17"/>
  <c r="J239" i="17" s="1"/>
  <c r="AP238" i="17"/>
  <c r="F238" i="17"/>
  <c r="I238" i="17" s="1"/>
  <c r="AP237" i="17"/>
  <c r="F237" i="17"/>
  <c r="I237" i="17" s="1"/>
  <c r="AP236" i="17"/>
  <c r="F236" i="17"/>
  <c r="J236" i="17" s="1"/>
  <c r="AP235" i="17"/>
  <c r="F235" i="17"/>
  <c r="J235" i="17" s="1"/>
  <c r="AP234" i="17"/>
  <c r="F234" i="17"/>
  <c r="I234" i="17" s="1"/>
  <c r="AP233" i="17"/>
  <c r="F233" i="17"/>
  <c r="J233" i="17" s="1"/>
  <c r="AP232" i="17"/>
  <c r="F232" i="17"/>
  <c r="I232" i="17" s="1"/>
  <c r="AP231" i="17"/>
  <c r="F231" i="17"/>
  <c r="J231" i="17" s="1"/>
  <c r="AP230" i="17"/>
  <c r="J230" i="17"/>
  <c r="F230" i="17"/>
  <c r="I230" i="17" s="1"/>
  <c r="AP229" i="17"/>
  <c r="F229" i="17"/>
  <c r="I229" i="17" s="1"/>
  <c r="B229" i="17"/>
  <c r="A229" i="17" s="1"/>
  <c r="AP228" i="17"/>
  <c r="F228" i="17"/>
  <c r="I228" i="17" s="1"/>
  <c r="B228" i="17"/>
  <c r="A228" i="17" s="1"/>
  <c r="AP227" i="17"/>
  <c r="F227" i="17"/>
  <c r="J227" i="17" s="1"/>
  <c r="AP226" i="17"/>
  <c r="F226" i="17"/>
  <c r="J226" i="17" s="1"/>
  <c r="AP225" i="17"/>
  <c r="F225" i="17"/>
  <c r="I225" i="17" s="1"/>
  <c r="AP224" i="17"/>
  <c r="F224" i="17"/>
  <c r="J224" i="17" s="1"/>
  <c r="AP223" i="17"/>
  <c r="F223" i="17"/>
  <c r="I223" i="17" s="1"/>
  <c r="AP222" i="17"/>
  <c r="F222" i="17"/>
  <c r="I222" i="17" s="1"/>
  <c r="AP221" i="17"/>
  <c r="F221" i="17"/>
  <c r="AP220" i="17"/>
  <c r="AQ220" i="17" s="1"/>
  <c r="AQ219" i="17"/>
  <c r="AP219" i="17"/>
  <c r="AP218" i="17"/>
  <c r="AQ218" i="17" s="1"/>
  <c r="AP217" i="17"/>
  <c r="AQ217" i="17" s="1"/>
  <c r="AP216" i="17"/>
  <c r="AQ216" i="17" s="1"/>
  <c r="AP215" i="17"/>
  <c r="AQ215" i="17" s="1"/>
  <c r="AP214" i="17"/>
  <c r="AQ214" i="17" s="1"/>
  <c r="AP213" i="17"/>
  <c r="AQ213" i="17" s="1"/>
  <c r="AP212" i="17"/>
  <c r="AQ212" i="17" s="1"/>
  <c r="F212" i="17"/>
  <c r="AP211" i="17"/>
  <c r="AQ211" i="17" s="1"/>
  <c r="F211" i="17"/>
  <c r="AP210" i="17"/>
  <c r="AQ210" i="17" s="1"/>
  <c r="F210" i="17"/>
  <c r="AP209" i="17"/>
  <c r="AQ209" i="17" s="1"/>
  <c r="F209" i="17"/>
  <c r="J209" i="17" s="1"/>
  <c r="AP208" i="17"/>
  <c r="AQ208" i="17" s="1"/>
  <c r="F208" i="17"/>
  <c r="J208" i="17" s="1"/>
  <c r="AP207" i="17"/>
  <c r="AQ207" i="17" s="1"/>
  <c r="F207" i="17"/>
  <c r="J207" i="17" s="1"/>
  <c r="AP206" i="17"/>
  <c r="AQ206" i="17" s="1"/>
  <c r="F206" i="17"/>
  <c r="J206" i="17" s="1"/>
  <c r="AP205" i="17"/>
  <c r="AQ205" i="17" s="1"/>
  <c r="F205" i="17"/>
  <c r="J205" i="17" s="1"/>
  <c r="AP204" i="17"/>
  <c r="AQ204" i="17" s="1"/>
  <c r="F204" i="17"/>
  <c r="J204" i="17" s="1"/>
  <c r="AP203" i="17"/>
  <c r="AQ203" i="17" s="1"/>
  <c r="F203" i="17"/>
  <c r="J203" i="17" s="1"/>
  <c r="AP202" i="17"/>
  <c r="AQ202" i="17" s="1"/>
  <c r="AP201" i="17"/>
  <c r="AQ201" i="17" s="1"/>
  <c r="AT198" i="17"/>
  <c r="AT197" i="17"/>
  <c r="AT196" i="17"/>
  <c r="AP195" i="17"/>
  <c r="AP194" i="17"/>
  <c r="AP193" i="17"/>
  <c r="AP192" i="17"/>
  <c r="AP191" i="17"/>
  <c r="AP190" i="17"/>
  <c r="AP189" i="17"/>
  <c r="AP188" i="17"/>
  <c r="AP187" i="17"/>
  <c r="AP186" i="17"/>
  <c r="AP185" i="17"/>
  <c r="AP184" i="17"/>
  <c r="AP183" i="17"/>
  <c r="AP182" i="17"/>
  <c r="AP181" i="17"/>
  <c r="AP180" i="17"/>
  <c r="J180" i="17"/>
  <c r="AP179" i="17"/>
  <c r="F179" i="17"/>
  <c r="J179" i="17" s="1"/>
  <c r="AP178" i="17"/>
  <c r="F178" i="17"/>
  <c r="J178" i="17" s="1"/>
  <c r="AP177" i="17"/>
  <c r="F177" i="17"/>
  <c r="J177" i="17" s="1"/>
  <c r="AP176" i="17"/>
  <c r="F176" i="17"/>
  <c r="J176" i="17" s="1"/>
  <c r="AP175" i="17"/>
  <c r="F175" i="17"/>
  <c r="I175" i="17" s="1"/>
  <c r="AP174" i="17"/>
  <c r="F174" i="17"/>
  <c r="J174" i="17" s="1"/>
  <c r="AP173" i="17"/>
  <c r="F173" i="17"/>
  <c r="J173" i="17" s="1"/>
  <c r="AP172" i="17"/>
  <c r="F172" i="17"/>
  <c r="I172" i="17" s="1"/>
  <c r="AP171" i="17"/>
  <c r="F171" i="17"/>
  <c r="J171" i="17" s="1"/>
  <c r="AP170" i="17"/>
  <c r="F170" i="17"/>
  <c r="I170" i="17" s="1"/>
  <c r="AP169" i="17"/>
  <c r="F169" i="17"/>
  <c r="J169" i="17" s="1"/>
  <c r="AP168" i="17"/>
  <c r="F168" i="17"/>
  <c r="J168" i="17" s="1"/>
  <c r="AP167" i="17"/>
  <c r="F167" i="17"/>
  <c r="I167" i="17" s="1"/>
  <c r="AP166" i="17"/>
  <c r="F166" i="17"/>
  <c r="J166" i="17" s="1"/>
  <c r="AP165" i="17"/>
  <c r="F165" i="17"/>
  <c r="J165" i="17" s="1"/>
  <c r="AP164" i="17"/>
  <c r="F164" i="17"/>
  <c r="J164" i="17" s="1"/>
  <c r="B164" i="17"/>
  <c r="A164" i="17" s="1"/>
  <c r="AP163" i="17"/>
  <c r="F163" i="17"/>
  <c r="I163" i="17" s="1"/>
  <c r="B163" i="17"/>
  <c r="A163" i="17" s="1"/>
  <c r="AP162" i="17"/>
  <c r="F162" i="17"/>
  <c r="J162" i="17" s="1"/>
  <c r="AP161" i="17"/>
  <c r="F161" i="17"/>
  <c r="J161" i="17" s="1"/>
  <c r="AP160" i="17"/>
  <c r="F160" i="17"/>
  <c r="J160" i="17" s="1"/>
  <c r="AP159" i="17"/>
  <c r="F159" i="17"/>
  <c r="J159" i="17" s="1"/>
  <c r="AP158" i="17"/>
  <c r="F158" i="17"/>
  <c r="J158" i="17" s="1"/>
  <c r="AP157" i="17"/>
  <c r="F157" i="17"/>
  <c r="I157" i="17" s="1"/>
  <c r="AP156" i="17"/>
  <c r="F156" i="17"/>
  <c r="AP155" i="17"/>
  <c r="AQ155" i="17" s="1"/>
  <c r="AP154" i="17"/>
  <c r="AQ154" i="17" s="1"/>
  <c r="AP153" i="17"/>
  <c r="AQ153" i="17" s="1"/>
  <c r="AP152" i="17"/>
  <c r="AQ152" i="17" s="1"/>
  <c r="AP151" i="17"/>
  <c r="AQ151" i="17" s="1"/>
  <c r="AP150" i="17"/>
  <c r="AQ150" i="17" s="1"/>
  <c r="AP149" i="17"/>
  <c r="AQ149" i="17" s="1"/>
  <c r="AP148" i="17"/>
  <c r="AQ148" i="17" s="1"/>
  <c r="AP147" i="17"/>
  <c r="AQ147" i="17" s="1"/>
  <c r="F147" i="17"/>
  <c r="AP146" i="17"/>
  <c r="AQ146" i="17" s="1"/>
  <c r="F146" i="17"/>
  <c r="AP145" i="17"/>
  <c r="AQ145" i="17" s="1"/>
  <c r="F145" i="17"/>
  <c r="AP144" i="17"/>
  <c r="AQ144" i="17" s="1"/>
  <c r="F144" i="17"/>
  <c r="J144" i="17" s="1"/>
  <c r="AP143" i="17"/>
  <c r="AQ143" i="17" s="1"/>
  <c r="F143" i="17"/>
  <c r="J143" i="17" s="1"/>
  <c r="AP142" i="17"/>
  <c r="AQ142" i="17" s="1"/>
  <c r="F142" i="17"/>
  <c r="J142" i="17" s="1"/>
  <c r="AP141" i="17"/>
  <c r="AQ141" i="17" s="1"/>
  <c r="F141" i="17"/>
  <c r="J141" i="17" s="1"/>
  <c r="AP140" i="17"/>
  <c r="AQ140" i="17" s="1"/>
  <c r="F140" i="17"/>
  <c r="J140" i="17" s="1"/>
  <c r="AP139" i="17"/>
  <c r="AQ139" i="17" s="1"/>
  <c r="F139" i="17"/>
  <c r="J139" i="17" s="1"/>
  <c r="AP138" i="17"/>
  <c r="AQ138" i="17" s="1"/>
  <c r="F138" i="17"/>
  <c r="J138" i="17" s="1"/>
  <c r="AP137" i="17"/>
  <c r="AQ137" i="17" s="1"/>
  <c r="AP136" i="17"/>
  <c r="AQ136" i="17" s="1"/>
  <c r="AT133" i="17"/>
  <c r="AT132" i="17"/>
  <c r="AT131" i="17"/>
  <c r="AP130" i="17"/>
  <c r="AP129" i="17"/>
  <c r="AP128" i="17"/>
  <c r="AP127" i="17"/>
  <c r="AP126" i="17"/>
  <c r="AP125" i="17"/>
  <c r="AP124" i="17"/>
  <c r="AP123" i="17"/>
  <c r="AP122" i="17"/>
  <c r="AP121" i="17"/>
  <c r="AP120" i="17"/>
  <c r="AP119" i="17"/>
  <c r="AP118" i="17"/>
  <c r="AP117" i="17"/>
  <c r="AP116" i="17"/>
  <c r="AP115" i="17"/>
  <c r="J115" i="17"/>
  <c r="AP114" i="17"/>
  <c r="F114" i="17"/>
  <c r="J114" i="17" s="1"/>
  <c r="AP113" i="17"/>
  <c r="F113" i="17"/>
  <c r="J113" i="17" s="1"/>
  <c r="AP112" i="17"/>
  <c r="F112" i="17"/>
  <c r="J112" i="17" s="1"/>
  <c r="AP111" i="17"/>
  <c r="F111" i="17"/>
  <c r="J111" i="17" s="1"/>
  <c r="AP110" i="17"/>
  <c r="F110" i="17"/>
  <c r="J110" i="17" s="1"/>
  <c r="AP109" i="17"/>
  <c r="F109" i="17"/>
  <c r="J109" i="17" s="1"/>
  <c r="AP108" i="17"/>
  <c r="F108" i="17"/>
  <c r="J108" i="17" s="1"/>
  <c r="AP107" i="17"/>
  <c r="F107" i="17"/>
  <c r="I107" i="17" s="1"/>
  <c r="AP106" i="17"/>
  <c r="F106" i="17"/>
  <c r="J106" i="17" s="1"/>
  <c r="AP105" i="17"/>
  <c r="F105" i="17"/>
  <c r="J105" i="17" s="1"/>
  <c r="AP104" i="17"/>
  <c r="F104" i="17"/>
  <c r="I104" i="17" s="1"/>
  <c r="AP103" i="17"/>
  <c r="F103" i="17"/>
  <c r="J103" i="17" s="1"/>
  <c r="AP102" i="17"/>
  <c r="F102" i="17"/>
  <c r="J102" i="17" s="1"/>
  <c r="AP101" i="17"/>
  <c r="F101" i="17"/>
  <c r="J101" i="17" s="1"/>
  <c r="AP100" i="17"/>
  <c r="F100" i="17"/>
  <c r="J100" i="17" s="1"/>
  <c r="AP99" i="17"/>
  <c r="F99" i="17"/>
  <c r="J99" i="17" s="1"/>
  <c r="B99" i="17"/>
  <c r="A99" i="17" s="1"/>
  <c r="AP98" i="17"/>
  <c r="F98" i="17"/>
  <c r="I98" i="17" s="1"/>
  <c r="B98" i="17"/>
  <c r="A98" i="17" s="1"/>
  <c r="AP97" i="17"/>
  <c r="F97" i="17"/>
  <c r="I97" i="17" s="1"/>
  <c r="AP96" i="17"/>
  <c r="F96" i="17"/>
  <c r="J96" i="17" s="1"/>
  <c r="AP95" i="17"/>
  <c r="F95" i="17"/>
  <c r="J95" i="17" s="1"/>
  <c r="AP94" i="17"/>
  <c r="F94" i="17"/>
  <c r="J94" i="17" s="1"/>
  <c r="AP93" i="17"/>
  <c r="F93" i="17"/>
  <c r="J93" i="17" s="1"/>
  <c r="AP92" i="17"/>
  <c r="F92" i="17"/>
  <c r="I92" i="17" s="1"/>
  <c r="AP91" i="17"/>
  <c r="F91" i="17"/>
  <c r="AP90" i="17"/>
  <c r="AQ90" i="17" s="1"/>
  <c r="AP89" i="17"/>
  <c r="AQ89" i="17" s="1"/>
  <c r="AP88" i="17"/>
  <c r="AQ88" i="17" s="1"/>
  <c r="AP87" i="17"/>
  <c r="AQ87" i="17" s="1"/>
  <c r="AP86" i="17"/>
  <c r="AQ86" i="17" s="1"/>
  <c r="AP85" i="17"/>
  <c r="AQ85" i="17" s="1"/>
  <c r="AP84" i="17"/>
  <c r="AQ84" i="17" s="1"/>
  <c r="AP83" i="17"/>
  <c r="AQ83" i="17" s="1"/>
  <c r="AP82" i="17"/>
  <c r="AQ82" i="17" s="1"/>
  <c r="F82" i="17"/>
  <c r="AP81" i="17"/>
  <c r="AQ81" i="17" s="1"/>
  <c r="F81" i="17"/>
  <c r="AP80" i="17"/>
  <c r="AQ80" i="17" s="1"/>
  <c r="F80" i="17"/>
  <c r="AP79" i="17"/>
  <c r="AQ79" i="17" s="1"/>
  <c r="F79" i="17"/>
  <c r="J79" i="17" s="1"/>
  <c r="AP78" i="17"/>
  <c r="AQ78" i="17" s="1"/>
  <c r="F78" i="17"/>
  <c r="J78" i="17" s="1"/>
  <c r="AP77" i="17"/>
  <c r="AQ77" i="17" s="1"/>
  <c r="F77" i="17"/>
  <c r="J77" i="17" s="1"/>
  <c r="AP76" i="17"/>
  <c r="AQ76" i="17" s="1"/>
  <c r="F76" i="17"/>
  <c r="J76" i="17" s="1"/>
  <c r="AP75" i="17"/>
  <c r="AQ75" i="17" s="1"/>
  <c r="F75" i="17"/>
  <c r="J75" i="17" s="1"/>
  <c r="AP74" i="17"/>
  <c r="AQ74" i="17" s="1"/>
  <c r="F74" i="17"/>
  <c r="J74" i="17" s="1"/>
  <c r="AP73" i="17"/>
  <c r="AQ73" i="17" s="1"/>
  <c r="F73" i="17"/>
  <c r="J73" i="17" s="1"/>
  <c r="AP72" i="17"/>
  <c r="AQ72" i="17" s="1"/>
  <c r="AP71" i="17"/>
  <c r="AQ71" i="17" s="1"/>
  <c r="B34" i="17"/>
  <c r="A34" i="17" s="1"/>
  <c r="B33" i="17"/>
  <c r="A33" i="17" s="1"/>
  <c r="F49" i="17"/>
  <c r="J49" i="17" s="1"/>
  <c r="F48" i="17"/>
  <c r="J48" i="17" s="1"/>
  <c r="F47" i="17"/>
  <c r="J47" i="17" s="1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J33" i="17" s="1"/>
  <c r="F32" i="17"/>
  <c r="F31" i="17"/>
  <c r="F30" i="17"/>
  <c r="F29" i="17"/>
  <c r="F28" i="17"/>
  <c r="F27" i="17"/>
  <c r="F17" i="17"/>
  <c r="F16" i="17"/>
  <c r="F15" i="17"/>
  <c r="F14" i="17"/>
  <c r="F13" i="17"/>
  <c r="F12" i="17"/>
  <c r="F11" i="17"/>
  <c r="F10" i="17"/>
  <c r="F9" i="17"/>
  <c r="F8" i="17"/>
  <c r="AP51" i="17"/>
  <c r="J50" i="17"/>
  <c r="F26" i="17"/>
  <c r="AP65" i="17"/>
  <c r="AP50" i="17"/>
  <c r="AP28" i="17"/>
  <c r="AT67" i="17"/>
  <c r="AQ811" i="17" l="1"/>
  <c r="AQ823" i="17"/>
  <c r="AQ1280" i="17"/>
  <c r="AQ1083" i="17"/>
  <c r="AQ365" i="17"/>
  <c r="AQ499" i="17"/>
  <c r="AQ1272" i="17"/>
  <c r="AQ1076" i="17"/>
  <c r="AQ1211" i="17"/>
  <c r="AQ1265" i="17"/>
  <c r="AQ1270" i="17"/>
  <c r="AQ1275" i="17"/>
  <c r="AQ433" i="17"/>
  <c r="AQ615" i="17"/>
  <c r="AQ947" i="17"/>
  <c r="AQ1271" i="17"/>
  <c r="AQ1013" i="17"/>
  <c r="AQ375" i="17"/>
  <c r="AQ1140" i="17"/>
  <c r="AQ1283" i="17"/>
  <c r="AQ419" i="17"/>
  <c r="AQ357" i="17"/>
  <c r="AQ695" i="17"/>
  <c r="AQ762" i="17"/>
  <c r="AQ569" i="17"/>
  <c r="AQ1210" i="17"/>
  <c r="AQ1149" i="17"/>
  <c r="AQ305" i="17"/>
  <c r="AQ428" i="17"/>
  <c r="AQ489" i="17"/>
  <c r="AQ560" i="17"/>
  <c r="AQ880" i="17"/>
  <c r="AQ418" i="17"/>
  <c r="A1270" i="17"/>
  <c r="A1258" i="17" s="1"/>
  <c r="A490" i="17"/>
  <c r="A478" i="17" s="1"/>
  <c r="AQ245" i="17"/>
  <c r="AQ756" i="17"/>
  <c r="AQ1150" i="17"/>
  <c r="AQ687" i="17"/>
  <c r="AQ1024" i="17"/>
  <c r="AQ1088" i="17"/>
  <c r="AQ829" i="17"/>
  <c r="AQ1021" i="17"/>
  <c r="AQ561" i="17"/>
  <c r="AQ698" i="17"/>
  <c r="AQ748" i="17"/>
  <c r="AQ1069" i="17"/>
  <c r="AQ1072" i="17"/>
  <c r="AQ1074" i="17"/>
  <c r="AQ1133" i="17"/>
  <c r="AQ1281" i="17"/>
  <c r="AQ235" i="17"/>
  <c r="AQ1141" i="17"/>
  <c r="AQ749" i="17"/>
  <c r="AQ1025" i="17"/>
  <c r="AQ1273" i="17"/>
  <c r="AQ244" i="17"/>
  <c r="AQ1269" i="17"/>
  <c r="AQ827" i="17"/>
  <c r="AQ176" i="17"/>
  <c r="AQ364" i="17"/>
  <c r="I366" i="17"/>
  <c r="J694" i="17"/>
  <c r="AQ694" i="17" s="1"/>
  <c r="I694" i="17"/>
  <c r="I1139" i="17"/>
  <c r="J1139" i="17"/>
  <c r="AQ1139" i="17" s="1"/>
  <c r="AQ1219" i="17"/>
  <c r="AQ294" i="17"/>
  <c r="AQ292" i="17"/>
  <c r="AQ438" i="17"/>
  <c r="J1005" i="17"/>
  <c r="I1005" i="17"/>
  <c r="J1147" i="17"/>
  <c r="I1147" i="17"/>
  <c r="I362" i="17"/>
  <c r="I555" i="17"/>
  <c r="J555" i="17"/>
  <c r="J622" i="17"/>
  <c r="I622" i="17"/>
  <c r="A1075" i="17"/>
  <c r="A1063" i="17" s="1"/>
  <c r="AQ1147" i="17"/>
  <c r="A165" i="17"/>
  <c r="A153" i="17" s="1"/>
  <c r="AQ298" i="17"/>
  <c r="I305" i="17"/>
  <c r="I357" i="17"/>
  <c r="I359" i="17"/>
  <c r="AQ362" i="17"/>
  <c r="I365" i="17"/>
  <c r="AQ616" i="17"/>
  <c r="J619" i="17"/>
  <c r="I619" i="17"/>
  <c r="AQ622" i="17"/>
  <c r="AQ884" i="17"/>
  <c r="AQ1070" i="17"/>
  <c r="I1144" i="17"/>
  <c r="J1144" i="17"/>
  <c r="AQ1217" i="17"/>
  <c r="I617" i="17"/>
  <c r="J617" i="17"/>
  <c r="AQ617" i="17" s="1"/>
  <c r="J1014" i="17"/>
  <c r="AQ1014" i="17" s="1"/>
  <c r="I1014" i="17"/>
  <c r="J1071" i="17"/>
  <c r="AQ1071" i="17" s="1"/>
  <c r="I1071" i="17"/>
  <c r="AQ1078" i="17"/>
  <c r="J222" i="17"/>
  <c r="AQ222" i="17" s="1"/>
  <c r="I296" i="17"/>
  <c r="J299" i="17"/>
  <c r="AQ299" i="17" s="1"/>
  <c r="I355" i="17"/>
  <c r="J426" i="17"/>
  <c r="I426" i="17"/>
  <c r="AQ436" i="17"/>
  <c r="AQ355" i="17"/>
  <c r="AQ366" i="17"/>
  <c r="AQ426" i="17"/>
  <c r="J1007" i="17"/>
  <c r="AQ1007" i="17" s="1"/>
  <c r="I1007" i="17"/>
  <c r="J1086" i="17"/>
  <c r="AQ1086" i="17" s="1"/>
  <c r="I1086" i="17"/>
  <c r="AQ420" i="17"/>
  <c r="AQ429" i="17"/>
  <c r="AQ484" i="17"/>
  <c r="AQ491" i="17"/>
  <c r="AQ498" i="17"/>
  <c r="AQ623" i="17"/>
  <c r="AQ679" i="17"/>
  <c r="AQ744" i="17"/>
  <c r="AQ940" i="17"/>
  <c r="AQ1016" i="17"/>
  <c r="AQ1079" i="17"/>
  <c r="J1198" i="17"/>
  <c r="AQ1209" i="17"/>
  <c r="AQ1213" i="17"/>
  <c r="AQ1267" i="17"/>
  <c r="J745" i="17"/>
  <c r="I748" i="17"/>
  <c r="AQ763" i="17"/>
  <c r="I811" i="17"/>
  <c r="I817" i="17"/>
  <c r="AQ1005" i="17"/>
  <c r="I1021" i="17"/>
  <c r="I1133" i="17"/>
  <c r="I1149" i="17"/>
  <c r="I1210" i="17"/>
  <c r="AQ374" i="17"/>
  <c r="I418" i="17"/>
  <c r="AQ422" i="17"/>
  <c r="AQ424" i="17"/>
  <c r="J482" i="17"/>
  <c r="AQ482" i="17" s="1"/>
  <c r="AQ496" i="17"/>
  <c r="J547" i="17"/>
  <c r="AQ547" i="17" s="1"/>
  <c r="AQ613" i="17"/>
  <c r="I631" i="17"/>
  <c r="J680" i="17"/>
  <c r="AQ680" i="17" s="1"/>
  <c r="J743" i="17"/>
  <c r="J824" i="17"/>
  <c r="J938" i="17"/>
  <c r="I947" i="17"/>
  <c r="AQ954" i="17"/>
  <c r="AQ1009" i="17"/>
  <c r="AQ1012" i="17"/>
  <c r="J1015" i="17"/>
  <c r="AQ1015" i="17" s="1"/>
  <c r="I1070" i="17"/>
  <c r="AQ1077" i="17"/>
  <c r="I1138" i="17"/>
  <c r="I1140" i="17"/>
  <c r="J1151" i="17"/>
  <c r="AQ1151" i="17" s="1"/>
  <c r="AQ1154" i="17"/>
  <c r="AQ1202" i="17"/>
  <c r="A620" i="17"/>
  <c r="A608" i="17" s="1"/>
  <c r="A1205" i="17"/>
  <c r="A1193" i="17" s="1"/>
  <c r="AQ1212" i="17"/>
  <c r="AQ570" i="17"/>
  <c r="I614" i="17"/>
  <c r="I616" i="17"/>
  <c r="AQ620" i="17"/>
  <c r="J625" i="17"/>
  <c r="I693" i="17"/>
  <c r="I757" i="17"/>
  <c r="I812" i="17"/>
  <c r="AQ1138" i="17"/>
  <c r="AQ371" i="17"/>
  <c r="I497" i="17"/>
  <c r="J548" i="17"/>
  <c r="AQ567" i="17"/>
  <c r="AQ614" i="17"/>
  <c r="AQ625" i="17"/>
  <c r="I629" i="17"/>
  <c r="AQ632" i="17"/>
  <c r="AQ700" i="17"/>
  <c r="AQ757" i="17"/>
  <c r="AQ876" i="17"/>
  <c r="I945" i="17"/>
  <c r="AQ951" i="17"/>
  <c r="AQ1004" i="17"/>
  <c r="AQ1085" i="17"/>
  <c r="AQ1152" i="17"/>
  <c r="J1203" i="17"/>
  <c r="AQ1203" i="17" s="1"/>
  <c r="J1274" i="17"/>
  <c r="AQ1274" i="17" s="1"/>
  <c r="AQ236" i="17"/>
  <c r="AQ497" i="17"/>
  <c r="AQ619" i="17"/>
  <c r="AQ631" i="17"/>
  <c r="AQ483" i="17"/>
  <c r="J172" i="17"/>
  <c r="AQ172" i="17" s="1"/>
  <c r="J306" i="17"/>
  <c r="AQ306" i="17" s="1"/>
  <c r="I371" i="17"/>
  <c r="J421" i="17"/>
  <c r="AQ421" i="17" s="1"/>
  <c r="AQ425" i="17"/>
  <c r="J427" i="17"/>
  <c r="J432" i="17"/>
  <c r="AQ434" i="17"/>
  <c r="J488" i="17"/>
  <c r="AQ488" i="17" s="1"/>
  <c r="J490" i="17"/>
  <c r="AQ490" i="17" s="1"/>
  <c r="J559" i="17"/>
  <c r="AQ559" i="17" s="1"/>
  <c r="J624" i="17"/>
  <c r="AQ624" i="17" s="1"/>
  <c r="J630" i="17"/>
  <c r="AQ630" i="17" s="1"/>
  <c r="J684" i="17"/>
  <c r="AQ684" i="17" s="1"/>
  <c r="J686" i="17"/>
  <c r="AQ686" i="17" s="1"/>
  <c r="AQ697" i="17"/>
  <c r="J755" i="17"/>
  <c r="I810" i="17"/>
  <c r="J810" i="17"/>
  <c r="AQ815" i="17"/>
  <c r="J819" i="17"/>
  <c r="AQ819" i="17" s="1"/>
  <c r="I819" i="17"/>
  <c r="I891" i="17"/>
  <c r="J944" i="17"/>
  <c r="AQ944" i="17" s="1"/>
  <c r="I944" i="17"/>
  <c r="J953" i="17"/>
  <c r="AQ953" i="17" s="1"/>
  <c r="AQ1011" i="17"/>
  <c r="I1142" i="17"/>
  <c r="J1142" i="17"/>
  <c r="AQ1142" i="17" s="1"/>
  <c r="AQ427" i="17"/>
  <c r="J1002" i="17"/>
  <c r="AQ1002" i="17" s="1"/>
  <c r="I1002" i="17"/>
  <c r="J104" i="17"/>
  <c r="AQ159" i="17"/>
  <c r="AQ226" i="17"/>
  <c r="I235" i="17"/>
  <c r="J237" i="17"/>
  <c r="AQ237" i="17" s="1"/>
  <c r="I420" i="17"/>
  <c r="J430" i="17"/>
  <c r="AQ430" i="17" s="1"/>
  <c r="I435" i="17"/>
  <c r="I484" i="17"/>
  <c r="J493" i="17"/>
  <c r="I552" i="17"/>
  <c r="AQ563" i="17"/>
  <c r="AQ633" i="17"/>
  <c r="I678" i="17"/>
  <c r="J689" i="17"/>
  <c r="I695" i="17"/>
  <c r="AQ745" i="17"/>
  <c r="J822" i="17"/>
  <c r="AQ822" i="17" s="1"/>
  <c r="I825" i="17"/>
  <c r="I885" i="17"/>
  <c r="J939" i="17"/>
  <c r="AQ939" i="17" s="1"/>
  <c r="I939" i="17"/>
  <c r="AQ372" i="17"/>
  <c r="AQ676" i="17"/>
  <c r="I759" i="17"/>
  <c r="J759" i="17"/>
  <c r="AQ885" i="17"/>
  <c r="AQ958" i="17"/>
  <c r="I1003" i="17"/>
  <c r="J1003" i="17"/>
  <c r="AQ1003" i="17" s="1"/>
  <c r="J1017" i="17"/>
  <c r="AQ1017" i="17" s="1"/>
  <c r="I1017" i="17"/>
  <c r="I1081" i="17"/>
  <c r="J1081" i="17"/>
  <c r="J167" i="17"/>
  <c r="I227" i="17"/>
  <c r="AQ435" i="17"/>
  <c r="AQ552" i="17"/>
  <c r="J564" i="17"/>
  <c r="AQ564" i="17" s="1"/>
  <c r="I690" i="17"/>
  <c r="J690" i="17"/>
  <c r="I878" i="17"/>
  <c r="AQ1001" i="17"/>
  <c r="I758" i="17"/>
  <c r="J758" i="17"/>
  <c r="AQ758" i="17" s="1"/>
  <c r="I236" i="17"/>
  <c r="J238" i="17"/>
  <c r="AQ242" i="17"/>
  <c r="AQ356" i="17"/>
  <c r="A360" i="17"/>
  <c r="A348" i="17" s="1"/>
  <c r="AQ363" i="17"/>
  <c r="I424" i="17"/>
  <c r="I483" i="17"/>
  <c r="J494" i="17"/>
  <c r="AQ494" i="17" s="1"/>
  <c r="J501" i="17"/>
  <c r="AQ504" i="17"/>
  <c r="AQ546" i="17"/>
  <c r="A555" i="17"/>
  <c r="A543" i="17" s="1"/>
  <c r="J562" i="17"/>
  <c r="AQ562" i="17" s="1"/>
  <c r="AQ629" i="17"/>
  <c r="I679" i="17"/>
  <c r="AQ751" i="17"/>
  <c r="AQ760" i="17"/>
  <c r="J809" i="17"/>
  <c r="AQ809" i="17" s="1"/>
  <c r="I814" i="17"/>
  <c r="J826" i="17"/>
  <c r="AQ826" i="17" s="1"/>
  <c r="J955" i="17"/>
  <c r="AQ955" i="17" s="1"/>
  <c r="I955" i="17"/>
  <c r="J1008" i="17"/>
  <c r="AQ1008" i="17" s="1"/>
  <c r="I1008" i="17"/>
  <c r="AQ810" i="17"/>
  <c r="AQ351" i="17"/>
  <c r="I946" i="17"/>
  <c r="J946" i="17"/>
  <c r="AQ946" i="17" s="1"/>
  <c r="J234" i="17"/>
  <c r="J358" i="17"/>
  <c r="AQ358" i="17" s="1"/>
  <c r="J367" i="17"/>
  <c r="AQ367" i="17" s="1"/>
  <c r="I429" i="17"/>
  <c r="I434" i="17"/>
  <c r="J485" i="17"/>
  <c r="AQ485" i="17" s="1"/>
  <c r="AQ505" i="17"/>
  <c r="J553" i="17"/>
  <c r="AQ553" i="17" s="1"/>
  <c r="AQ568" i="17"/>
  <c r="AQ635" i="17"/>
  <c r="J682" i="17"/>
  <c r="AQ682" i="17" s="1"/>
  <c r="AQ699" i="17"/>
  <c r="A750" i="17"/>
  <c r="A738" i="17" s="1"/>
  <c r="J752" i="17"/>
  <c r="AQ752" i="17" s="1"/>
  <c r="I877" i="17"/>
  <c r="J877" i="17"/>
  <c r="AQ877" i="17" s="1"/>
  <c r="J887" i="17"/>
  <c r="AQ1131" i="17"/>
  <c r="A1140" i="17"/>
  <c r="A1128" i="17" s="1"/>
  <c r="AQ828" i="17"/>
  <c r="AQ891" i="17"/>
  <c r="I940" i="17"/>
  <c r="AQ957" i="17"/>
  <c r="J1010" i="17"/>
  <c r="AQ1010" i="17" s="1"/>
  <c r="J1018" i="17"/>
  <c r="AQ1018" i="17" s="1"/>
  <c r="J1020" i="17"/>
  <c r="AQ1020" i="17" s="1"/>
  <c r="J1067" i="17"/>
  <c r="AQ1067" i="17" s="1"/>
  <c r="J1135" i="17"/>
  <c r="AQ1135" i="17" s="1"/>
  <c r="J1137" i="17"/>
  <c r="AQ1137" i="17" s="1"/>
  <c r="J1201" i="17"/>
  <c r="AQ1201" i="17" s="1"/>
  <c r="I1201" i="17"/>
  <c r="J1208" i="17"/>
  <c r="AQ1208" i="17" s="1"/>
  <c r="I1208" i="17"/>
  <c r="J1214" i="17"/>
  <c r="AQ1214" i="17" s="1"/>
  <c r="AQ889" i="17"/>
  <c r="AQ938" i="17"/>
  <c r="AQ1144" i="17"/>
  <c r="AQ1198" i="17"/>
  <c r="AQ1205" i="17"/>
  <c r="I1215" i="17"/>
  <c r="J1215" i="17"/>
  <c r="AQ1215" i="17" s="1"/>
  <c r="AQ1261" i="17"/>
  <c r="J1276" i="17"/>
  <c r="AQ1276" i="17" s="1"/>
  <c r="I1276" i="17"/>
  <c r="AQ1279" i="17"/>
  <c r="AQ1284" i="17"/>
  <c r="AQ1081" i="17"/>
  <c r="AQ1089" i="17"/>
  <c r="A685" i="17"/>
  <c r="A673" i="17" s="1"/>
  <c r="AQ693" i="17"/>
  <c r="AQ753" i="17"/>
  <c r="AQ765" i="17"/>
  <c r="A815" i="17"/>
  <c r="A803" i="17" s="1"/>
  <c r="AQ821" i="17"/>
  <c r="AQ950" i="17"/>
  <c r="I1004" i="17"/>
  <c r="I1011" i="17"/>
  <c r="J1019" i="17"/>
  <c r="AQ1019" i="17" s="1"/>
  <c r="I1073" i="17"/>
  <c r="AQ1087" i="17"/>
  <c r="J1136" i="17"/>
  <c r="AQ1136" i="17" s="1"/>
  <c r="I1145" i="17"/>
  <c r="AQ1153" i="17"/>
  <c r="J1199" i="17"/>
  <c r="AQ1199" i="17" s="1"/>
  <c r="J1206" i="17"/>
  <c r="AQ1206" i="17" s="1"/>
  <c r="J1216" i="17"/>
  <c r="AQ1216" i="17" s="1"/>
  <c r="I1216" i="17"/>
  <c r="A945" i="17"/>
  <c r="A933" i="17" s="1"/>
  <c r="AQ945" i="17"/>
  <c r="AQ1145" i="17"/>
  <c r="I1204" i="17"/>
  <c r="J1204" i="17"/>
  <c r="AQ1204" i="17" s="1"/>
  <c r="AQ1073" i="17"/>
  <c r="I1200" i="17"/>
  <c r="J1200" i="17"/>
  <c r="AQ1200" i="17" s="1"/>
  <c r="I1207" i="17"/>
  <c r="J1207" i="17"/>
  <c r="AQ812" i="17"/>
  <c r="AQ874" i="17"/>
  <c r="AQ883" i="17"/>
  <c r="AQ960" i="17"/>
  <c r="AQ1066" i="17"/>
  <c r="I1069" i="17"/>
  <c r="I1075" i="17"/>
  <c r="AQ1082" i="17"/>
  <c r="AQ1143" i="17"/>
  <c r="I1146" i="17"/>
  <c r="AQ1207" i="17"/>
  <c r="AQ1278" i="17"/>
  <c r="J1262" i="17"/>
  <c r="AQ1262" i="17" s="1"/>
  <c r="J1268" i="17"/>
  <c r="AQ1268" i="17" s="1"/>
  <c r="J1277" i="17"/>
  <c r="AQ1277" i="17" s="1"/>
  <c r="I1263" i="17"/>
  <c r="I1270" i="17"/>
  <c r="I1278" i="17"/>
  <c r="J677" i="17"/>
  <c r="AQ677" i="17" s="1"/>
  <c r="I677" i="17"/>
  <c r="AQ691" i="17"/>
  <c r="J696" i="17"/>
  <c r="AQ696" i="17" s="1"/>
  <c r="I696" i="17"/>
  <c r="J956" i="17"/>
  <c r="AQ956" i="17" s="1"/>
  <c r="I956" i="17"/>
  <c r="AQ959" i="17"/>
  <c r="I818" i="17"/>
  <c r="J818" i="17"/>
  <c r="AQ818" i="17" s="1"/>
  <c r="AQ689" i="17"/>
  <c r="AQ741" i="17"/>
  <c r="I749" i="17"/>
  <c r="I816" i="17"/>
  <c r="J816" i="17"/>
  <c r="AQ816" i="17" s="1"/>
  <c r="J761" i="17"/>
  <c r="AQ761" i="17" s="1"/>
  <c r="I761" i="17"/>
  <c r="AQ685" i="17"/>
  <c r="AQ743" i="17"/>
  <c r="AQ754" i="17"/>
  <c r="I873" i="17"/>
  <c r="J873" i="17"/>
  <c r="AQ873" i="17" s="1"/>
  <c r="J692" i="17"/>
  <c r="AQ692" i="17" s="1"/>
  <c r="I692" i="17"/>
  <c r="AQ824" i="17"/>
  <c r="AQ678" i="17"/>
  <c r="J688" i="17"/>
  <c r="AQ688" i="17" s="1"/>
  <c r="I688" i="17"/>
  <c r="AQ690" i="17"/>
  <c r="J746" i="17"/>
  <c r="I746" i="17"/>
  <c r="AQ746" i="17"/>
  <c r="J681" i="17"/>
  <c r="AQ681" i="17" s="1"/>
  <c r="I681" i="17"/>
  <c r="I683" i="17"/>
  <c r="J683" i="17"/>
  <c r="AQ683" i="17" s="1"/>
  <c r="I691" i="17"/>
  <c r="I742" i="17"/>
  <c r="I747" i="17"/>
  <c r="J747" i="17"/>
  <c r="AQ747" i="17" s="1"/>
  <c r="I760" i="17"/>
  <c r="J813" i="17"/>
  <c r="AQ813" i="17" s="1"/>
  <c r="I813" i="17"/>
  <c r="I875" i="17"/>
  <c r="J875" i="17"/>
  <c r="AQ875" i="17" s="1"/>
  <c r="J881" i="17"/>
  <c r="AQ881" i="17" s="1"/>
  <c r="I881" i="17"/>
  <c r="J750" i="17"/>
  <c r="AQ750" i="17" s="1"/>
  <c r="AQ759" i="17"/>
  <c r="I808" i="17"/>
  <c r="AQ814" i="17"/>
  <c r="J820" i="17"/>
  <c r="AQ820" i="17" s="1"/>
  <c r="I889" i="17"/>
  <c r="AQ894" i="17"/>
  <c r="AQ942" i="17"/>
  <c r="J948" i="17"/>
  <c r="AQ948" i="17" s="1"/>
  <c r="I948" i="17"/>
  <c r="I951" i="17"/>
  <c r="I890" i="17"/>
  <c r="J890" i="17"/>
  <c r="AQ890" i="17" s="1"/>
  <c r="AQ830" i="17"/>
  <c r="A880" i="17"/>
  <c r="A868" i="17" s="1"/>
  <c r="I879" i="17"/>
  <c r="J879" i="17"/>
  <c r="AQ879" i="17" s="1"/>
  <c r="AQ806" i="17"/>
  <c r="I807" i="17"/>
  <c r="I815" i="17"/>
  <c r="I874" i="17"/>
  <c r="AQ887" i="17"/>
  <c r="AQ892" i="17"/>
  <c r="J941" i="17"/>
  <c r="AQ941" i="17" s="1"/>
  <c r="I941" i="17"/>
  <c r="I882" i="17"/>
  <c r="J882" i="17"/>
  <c r="AQ882" i="17" s="1"/>
  <c r="AQ949" i="17"/>
  <c r="I753" i="17"/>
  <c r="AQ817" i="17"/>
  <c r="I823" i="17"/>
  <c r="J886" i="17"/>
  <c r="AQ886" i="17" s="1"/>
  <c r="J888" i="17"/>
  <c r="AQ888" i="17" s="1"/>
  <c r="AQ893" i="17"/>
  <c r="AQ755" i="17"/>
  <c r="AQ825" i="17"/>
  <c r="AQ878" i="17"/>
  <c r="AQ936" i="17"/>
  <c r="J937" i="17"/>
  <c r="AQ937" i="17" s="1"/>
  <c r="J943" i="17"/>
  <c r="AQ943" i="17" s="1"/>
  <c r="J952" i="17"/>
  <c r="AQ952" i="17" s="1"/>
  <c r="I950" i="17"/>
  <c r="AQ297" i="17"/>
  <c r="AQ354" i="17"/>
  <c r="AQ368" i="17"/>
  <c r="AQ481" i="17"/>
  <c r="AQ290" i="17"/>
  <c r="AQ359" i="17"/>
  <c r="AQ291" i="17"/>
  <c r="AQ353" i="17"/>
  <c r="AQ360" i="17"/>
  <c r="I96" i="17"/>
  <c r="AQ168" i="17"/>
  <c r="J228" i="17"/>
  <c r="AQ228" i="17" s="1"/>
  <c r="AQ230" i="17"/>
  <c r="AQ288" i="17"/>
  <c r="AQ300" i="17"/>
  <c r="I304" i="17"/>
  <c r="AQ309" i="17"/>
  <c r="J431" i="17"/>
  <c r="AQ431" i="17" s="1"/>
  <c r="J492" i="17"/>
  <c r="AQ492" i="17" s="1"/>
  <c r="J500" i="17"/>
  <c r="AQ500" i="17" s="1"/>
  <c r="AQ548" i="17"/>
  <c r="AQ555" i="17"/>
  <c r="I565" i="17"/>
  <c r="J565" i="17"/>
  <c r="AQ565" i="17" s="1"/>
  <c r="AQ439" i="17"/>
  <c r="J223" i="17"/>
  <c r="AQ223" i="17" s="1"/>
  <c r="AQ231" i="17"/>
  <c r="AQ234" i="17"/>
  <c r="AQ238" i="17"/>
  <c r="I289" i="17"/>
  <c r="I291" i="17"/>
  <c r="I297" i="17"/>
  <c r="AQ301" i="17"/>
  <c r="AQ310" i="17"/>
  <c r="I354" i="17"/>
  <c r="I361" i="17"/>
  <c r="J369" i="17"/>
  <c r="AQ369" i="17" s="1"/>
  <c r="I423" i="17"/>
  <c r="AQ437" i="17"/>
  <c r="J486" i="17"/>
  <c r="AQ486" i="17" s="1"/>
  <c r="I495" i="17"/>
  <c r="AQ503" i="17"/>
  <c r="J549" i="17"/>
  <c r="AQ549" i="17" s="1"/>
  <c r="J556" i="17"/>
  <c r="J566" i="17"/>
  <c r="AQ566" i="17" s="1"/>
  <c r="I566" i="17"/>
  <c r="AQ611" i="17"/>
  <c r="J626" i="17"/>
  <c r="AQ626" i="17" s="1"/>
  <c r="I626" i="17"/>
  <c r="AQ634" i="17"/>
  <c r="AQ221" i="17"/>
  <c r="AQ289" i="17"/>
  <c r="AQ495" i="17"/>
  <c r="I554" i="17"/>
  <c r="J554" i="17"/>
  <c r="AQ554" i="17" s="1"/>
  <c r="AQ556" i="17"/>
  <c r="I550" i="17"/>
  <c r="J550" i="17"/>
  <c r="AQ550" i="17" s="1"/>
  <c r="I557" i="17"/>
  <c r="J557" i="17"/>
  <c r="AQ557" i="17" s="1"/>
  <c r="AQ423" i="17"/>
  <c r="AQ227" i="17"/>
  <c r="I290" i="17"/>
  <c r="AQ308" i="17"/>
  <c r="I353" i="17"/>
  <c r="I360" i="17"/>
  <c r="I368" i="17"/>
  <c r="I370" i="17"/>
  <c r="AQ416" i="17"/>
  <c r="I417" i="17"/>
  <c r="I419" i="17"/>
  <c r="I425" i="17"/>
  <c r="AQ432" i="17"/>
  <c r="I487" i="17"/>
  <c r="AQ493" i="17"/>
  <c r="I496" i="17"/>
  <c r="AQ501" i="17"/>
  <c r="A295" i="17"/>
  <c r="A283" i="17" s="1"/>
  <c r="A230" i="17"/>
  <c r="A218" i="17" s="1"/>
  <c r="J551" i="17"/>
  <c r="AQ551" i="17" s="1"/>
  <c r="I551" i="17"/>
  <c r="J558" i="17"/>
  <c r="AQ558" i="17" s="1"/>
  <c r="I558" i="17"/>
  <c r="I612" i="17"/>
  <c r="J612" i="17"/>
  <c r="AQ612" i="17" s="1"/>
  <c r="AQ370" i="17"/>
  <c r="A425" i="17"/>
  <c r="A413" i="17" s="1"/>
  <c r="AQ487" i="17"/>
  <c r="AQ502" i="17"/>
  <c r="AQ628" i="17"/>
  <c r="J618" i="17"/>
  <c r="AQ618" i="17" s="1"/>
  <c r="J627" i="17"/>
  <c r="AQ627" i="17" s="1"/>
  <c r="I613" i="17"/>
  <c r="I620" i="17"/>
  <c r="I628" i="17"/>
  <c r="AQ239" i="17"/>
  <c r="AQ233" i="17"/>
  <c r="AQ303" i="17"/>
  <c r="AQ307" i="17"/>
  <c r="AQ224" i="17"/>
  <c r="AQ295" i="17"/>
  <c r="AQ241" i="17"/>
  <c r="AQ296" i="17"/>
  <c r="AQ243" i="17"/>
  <c r="AQ286" i="17"/>
  <c r="AQ304" i="17"/>
  <c r="J97" i="17"/>
  <c r="AQ97" i="17" s="1"/>
  <c r="AQ99" i="17"/>
  <c r="I160" i="17"/>
  <c r="J225" i="17"/>
  <c r="AQ225" i="17" s="1"/>
  <c r="J229" i="17"/>
  <c r="AQ229" i="17" s="1"/>
  <c r="J232" i="17"/>
  <c r="AQ232" i="17" s="1"/>
  <c r="J240" i="17"/>
  <c r="AQ240" i="17" s="1"/>
  <c r="J287" i="17"/>
  <c r="AQ287" i="17" s="1"/>
  <c r="J293" i="17"/>
  <c r="AQ293" i="17" s="1"/>
  <c r="J302" i="17"/>
  <c r="AQ302" i="17" s="1"/>
  <c r="AQ115" i="17"/>
  <c r="I171" i="17"/>
  <c r="I224" i="17"/>
  <c r="I231" i="17"/>
  <c r="I239" i="17"/>
  <c r="I301" i="17"/>
  <c r="AQ158" i="17"/>
  <c r="AQ171" i="17"/>
  <c r="I226" i="17"/>
  <c r="I233" i="17"/>
  <c r="I241" i="17"/>
  <c r="I288" i="17"/>
  <c r="I295" i="17"/>
  <c r="I303" i="17"/>
  <c r="AQ162" i="17"/>
  <c r="AQ104" i="17"/>
  <c r="J175" i="17"/>
  <c r="AQ175" i="17" s="1"/>
  <c r="AQ179" i="17"/>
  <c r="J170" i="17"/>
  <c r="AQ170" i="17" s="1"/>
  <c r="I103" i="17"/>
  <c r="AQ114" i="17"/>
  <c r="I162" i="17"/>
  <c r="I164" i="17"/>
  <c r="AQ177" i="17"/>
  <c r="AQ169" i="17"/>
  <c r="I94" i="17"/>
  <c r="AQ102" i="17"/>
  <c r="J157" i="17"/>
  <c r="AQ157" i="17" s="1"/>
  <c r="AQ178" i="17"/>
  <c r="AQ160" i="17"/>
  <c r="AQ164" i="17"/>
  <c r="AQ95" i="17"/>
  <c r="AQ113" i="17"/>
  <c r="AQ161" i="17"/>
  <c r="J163" i="17"/>
  <c r="AQ163" i="17" s="1"/>
  <c r="AQ167" i="17"/>
  <c r="AQ110" i="17"/>
  <c r="AQ156" i="17"/>
  <c r="AQ100" i="17"/>
  <c r="I110" i="17"/>
  <c r="AQ93" i="17"/>
  <c r="I101" i="17"/>
  <c r="AQ111" i="17"/>
  <c r="I169" i="17"/>
  <c r="AQ180" i="17"/>
  <c r="AQ165" i="17"/>
  <c r="AQ173" i="17"/>
  <c r="AQ166" i="17"/>
  <c r="AQ174" i="17"/>
  <c r="AQ94" i="17"/>
  <c r="AQ101" i="17"/>
  <c r="I159" i="17"/>
  <c r="I166" i="17"/>
  <c r="I174" i="17"/>
  <c r="I95" i="17"/>
  <c r="I99" i="17"/>
  <c r="I102" i="17"/>
  <c r="I111" i="17"/>
  <c r="I161" i="17"/>
  <c r="I168" i="17"/>
  <c r="I176" i="17"/>
  <c r="A100" i="17"/>
  <c r="A88" i="17" s="1"/>
  <c r="I158" i="17"/>
  <c r="I165" i="17"/>
  <c r="I173" i="17"/>
  <c r="I33" i="17"/>
  <c r="I109" i="17"/>
  <c r="AQ91" i="17"/>
  <c r="AQ96" i="17"/>
  <c r="AQ103" i="17"/>
  <c r="AQ108" i="17"/>
  <c r="AQ105" i="17"/>
  <c r="AQ109" i="17"/>
  <c r="AQ106" i="17"/>
  <c r="AQ112" i="17"/>
  <c r="J92" i="17"/>
  <c r="AQ92" i="17" s="1"/>
  <c r="J98" i="17"/>
  <c r="AQ98" i="17" s="1"/>
  <c r="J107" i="17"/>
  <c r="AQ107" i="17" s="1"/>
  <c r="I106" i="17"/>
  <c r="I100" i="17"/>
  <c r="I108" i="17"/>
  <c r="I93" i="17"/>
  <c r="I105" i="17"/>
  <c r="AQ50" i="17"/>
  <c r="A35" i="17"/>
  <c r="A23" i="17" s="1"/>
  <c r="AT66" i="17"/>
  <c r="J9" i="17"/>
  <c r="J10" i="17"/>
  <c r="J11" i="17"/>
  <c r="J12" i="17"/>
  <c r="J13" i="17"/>
  <c r="J14" i="17"/>
  <c r="J8" i="17"/>
  <c r="AP15" i="17"/>
  <c r="AQ15" i="17" s="1"/>
  <c r="AP16" i="17"/>
  <c r="AQ16" i="17" s="1"/>
  <c r="AP17" i="17"/>
  <c r="AQ17" i="17" s="1"/>
  <c r="AQ1045" i="17" l="1"/>
  <c r="AJ1109" i="17"/>
  <c r="AJ394" i="17"/>
  <c r="AJ1044" i="17"/>
  <c r="AQ460" i="17"/>
  <c r="AQ1240" i="17"/>
  <c r="AQ1175" i="17"/>
  <c r="AJ1239" i="17"/>
  <c r="AQ980" i="17"/>
  <c r="AJ1304" i="17"/>
  <c r="AJ1174" i="17"/>
  <c r="AQ1110" i="17"/>
  <c r="AJ719" i="17"/>
  <c r="AJ459" i="17"/>
  <c r="AQ655" i="17"/>
  <c r="AJ979" i="17"/>
  <c r="AJ784" i="17"/>
  <c r="AJ914" i="17"/>
  <c r="AJ849" i="17"/>
  <c r="AQ915" i="17"/>
  <c r="AQ785" i="17"/>
  <c r="AQ850" i="17"/>
  <c r="AQ720" i="17"/>
  <c r="AJ654" i="17"/>
  <c r="AQ525" i="17"/>
  <c r="AJ589" i="17"/>
  <c r="AQ330" i="17"/>
  <c r="AQ395" i="17"/>
  <c r="AJ524" i="17"/>
  <c r="AQ590" i="17"/>
  <c r="AJ329" i="17"/>
  <c r="AJ264" i="17"/>
  <c r="AQ265" i="17"/>
  <c r="AQ200" i="17"/>
  <c r="AJ199" i="17"/>
  <c r="AQ135" i="17"/>
  <c r="AQ70" i="17"/>
  <c r="AJ134" i="17"/>
  <c r="I28" i="17"/>
  <c r="J28" i="17"/>
  <c r="AQ28" i="17" s="1"/>
  <c r="I41" i="17"/>
  <c r="J41" i="17"/>
  <c r="I34" i="17"/>
  <c r="J34" i="17"/>
  <c r="I40" i="17"/>
  <c r="J40" i="17"/>
  <c r="I35" i="17"/>
  <c r="J35" i="17"/>
  <c r="I39" i="17"/>
  <c r="J39" i="17"/>
  <c r="I27" i="17"/>
  <c r="J27" i="17"/>
  <c r="AQ27" i="17" s="1"/>
  <c r="I46" i="17"/>
  <c r="J46" i="17"/>
  <c r="I38" i="17"/>
  <c r="J38" i="17"/>
  <c r="I32" i="17"/>
  <c r="J32" i="17"/>
  <c r="I45" i="17"/>
  <c r="J45" i="17"/>
  <c r="I37" i="17"/>
  <c r="J37" i="17"/>
  <c r="I31" i="17"/>
  <c r="J31" i="17"/>
  <c r="I44" i="17"/>
  <c r="J44" i="17"/>
  <c r="I36" i="17"/>
  <c r="J36" i="17"/>
  <c r="I30" i="17"/>
  <c r="J30" i="17"/>
  <c r="I43" i="17"/>
  <c r="J43" i="17"/>
  <c r="I29" i="17"/>
  <c r="J29" i="17"/>
  <c r="I42" i="17"/>
  <c r="J42" i="17"/>
  <c r="AP9" i="17"/>
  <c r="AQ9" i="17" s="1"/>
  <c r="AP10" i="17"/>
  <c r="AQ10" i="17" s="1"/>
  <c r="AP11" i="17"/>
  <c r="AQ11" i="17" s="1"/>
  <c r="AP12" i="17"/>
  <c r="AQ12" i="17" s="1"/>
  <c r="AP13" i="17"/>
  <c r="AQ13" i="17" s="1"/>
  <c r="AP14" i="17"/>
  <c r="AQ14" i="17" s="1"/>
  <c r="AP18" i="17"/>
  <c r="AQ18" i="17" s="1"/>
  <c r="E2" i="17"/>
  <c r="A2" i="17"/>
  <c r="F1162" i="17" l="1"/>
  <c r="F57" i="17"/>
  <c r="F1097" i="17"/>
  <c r="F967" i="17"/>
  <c r="F902" i="17"/>
  <c r="F1032" i="17"/>
  <c r="F837" i="17"/>
  <c r="F772" i="17"/>
  <c r="F642" i="17"/>
  <c r="F382" i="17"/>
  <c r="F512" i="17"/>
  <c r="F1292" i="17"/>
  <c r="F577" i="17"/>
  <c r="F187" i="17"/>
  <c r="F317" i="17"/>
  <c r="F252" i="17"/>
  <c r="F707" i="17"/>
  <c r="F447" i="17"/>
  <c r="F1227" i="17"/>
  <c r="F122" i="17"/>
  <c r="F1290" i="17"/>
  <c r="F575" i="17"/>
  <c r="F185" i="17"/>
  <c r="F1030" i="17"/>
  <c r="J1030" i="17" s="1"/>
  <c r="AR1030" i="17" s="1"/>
  <c r="AT1030" i="17" s="1"/>
  <c r="F510" i="17"/>
  <c r="F380" i="17"/>
  <c r="F705" i="17"/>
  <c r="F445" i="17"/>
  <c r="J445" i="17" s="1"/>
  <c r="AR445" i="17" s="1"/>
  <c r="AT445" i="17" s="1"/>
  <c r="F55" i="17"/>
  <c r="F965" i="17"/>
  <c r="F1225" i="17"/>
  <c r="F315" i="17"/>
  <c r="J315" i="17" s="1"/>
  <c r="AR315" i="17" s="1"/>
  <c r="AT315" i="17" s="1"/>
  <c r="F250" i="17"/>
  <c r="F120" i="17"/>
  <c r="F1095" i="17"/>
  <c r="F1160" i="17"/>
  <c r="F900" i="17"/>
  <c r="F835" i="17"/>
  <c r="F770" i="17"/>
  <c r="F640" i="17"/>
  <c r="J640" i="17" s="1"/>
  <c r="AR640" i="17" s="1"/>
  <c r="AT640" i="17" s="1"/>
  <c r="F706" i="17"/>
  <c r="F446" i="17"/>
  <c r="J446" i="17" s="1"/>
  <c r="AR446" i="17" s="1"/>
  <c r="AT446" i="17" s="1"/>
  <c r="F56" i="17"/>
  <c r="F1226" i="17"/>
  <c r="F316" i="17"/>
  <c r="F251" i="17"/>
  <c r="F121" i="17"/>
  <c r="F511" i="17"/>
  <c r="J511" i="17" s="1"/>
  <c r="AR511" i="17" s="1"/>
  <c r="AT511" i="17" s="1"/>
  <c r="F1161" i="17"/>
  <c r="J1161" i="17" s="1"/>
  <c r="AR1161" i="17" s="1"/>
  <c r="AT1161" i="17" s="1"/>
  <c r="F836" i="17"/>
  <c r="J836" i="17" s="1"/>
  <c r="AR836" i="17" s="1"/>
  <c r="AT836" i="17" s="1"/>
  <c r="F771" i="17"/>
  <c r="F1096" i="17"/>
  <c r="F966" i="17"/>
  <c r="F901" i="17"/>
  <c r="F381" i="17"/>
  <c r="F641" i="17"/>
  <c r="F1291" i="17"/>
  <c r="J1291" i="17" s="1"/>
  <c r="AR1291" i="17" s="1"/>
  <c r="AT1291" i="17" s="1"/>
  <c r="F576" i="17"/>
  <c r="J576" i="17" s="1"/>
  <c r="AR576" i="17" s="1"/>
  <c r="AT576" i="17" s="1"/>
  <c r="F186" i="17"/>
  <c r="F1031" i="17"/>
  <c r="F1298" i="17"/>
  <c r="F583" i="17"/>
  <c r="F193" i="17"/>
  <c r="F1038" i="17"/>
  <c r="J1038" i="17" s="1"/>
  <c r="AR1038" i="17" s="1"/>
  <c r="AT1038" i="17" s="1"/>
  <c r="F518" i="17"/>
  <c r="J518" i="17" s="1"/>
  <c r="AR518" i="17" s="1"/>
  <c r="AT518" i="17" s="1"/>
  <c r="F713" i="17"/>
  <c r="J713" i="17" s="1"/>
  <c r="AR713" i="17" s="1"/>
  <c r="AT713" i="17" s="1"/>
  <c r="F453" i="17"/>
  <c r="F63" i="17"/>
  <c r="F973" i="17"/>
  <c r="F908" i="17"/>
  <c r="F1233" i="17"/>
  <c r="F323" i="17"/>
  <c r="F258" i="17"/>
  <c r="J258" i="17" s="1"/>
  <c r="AR258" i="17" s="1"/>
  <c r="AT258" i="17" s="1"/>
  <c r="F128" i="17"/>
  <c r="F1103" i="17"/>
  <c r="F1168" i="17"/>
  <c r="F843" i="17"/>
  <c r="F778" i="17"/>
  <c r="F648" i="17"/>
  <c r="F388" i="17"/>
  <c r="J388" i="17" s="1"/>
  <c r="AR388" i="17" s="1"/>
  <c r="AT388" i="17" s="1"/>
  <c r="F842" i="17"/>
  <c r="J842" i="17" s="1"/>
  <c r="AR842" i="17" s="1"/>
  <c r="AT842" i="17" s="1"/>
  <c r="F777" i="17"/>
  <c r="J777" i="17" s="1"/>
  <c r="AR777" i="17" s="1"/>
  <c r="AT777" i="17" s="1"/>
  <c r="F647" i="17"/>
  <c r="F387" i="17"/>
  <c r="F322" i="17"/>
  <c r="F1297" i="17"/>
  <c r="F582" i="17"/>
  <c r="F192" i="17"/>
  <c r="F257" i="17"/>
  <c r="J257" i="17" s="1"/>
  <c r="AR257" i="17" s="1"/>
  <c r="AT257" i="17" s="1"/>
  <c r="F1037" i="17"/>
  <c r="J1037" i="17" s="1"/>
  <c r="AR1037" i="17" s="1"/>
  <c r="AT1037" i="17" s="1"/>
  <c r="F517" i="17"/>
  <c r="F62" i="17"/>
  <c r="F712" i="17"/>
  <c r="F452" i="17"/>
  <c r="F127" i="17"/>
  <c r="F1232" i="17"/>
  <c r="J1232" i="17" s="1"/>
  <c r="AR1232" i="17" s="1"/>
  <c r="AT1232" i="17" s="1"/>
  <c r="F1167" i="17"/>
  <c r="F1102" i="17"/>
  <c r="F972" i="17"/>
  <c r="F907" i="17"/>
  <c r="F314" i="17"/>
  <c r="F834" i="17"/>
  <c r="F769" i="17"/>
  <c r="F639" i="17"/>
  <c r="J639" i="17" s="1"/>
  <c r="AR639" i="17" s="1"/>
  <c r="AT639" i="17" s="1"/>
  <c r="F379" i="17"/>
  <c r="J379" i="17" s="1"/>
  <c r="AR379" i="17" s="1"/>
  <c r="AT379" i="17" s="1"/>
  <c r="F119" i="17"/>
  <c r="J119" i="17" s="1"/>
  <c r="AR119" i="17" s="1"/>
  <c r="AT119" i="17" s="1"/>
  <c r="F1289" i="17"/>
  <c r="F574" i="17"/>
  <c r="J574" i="17" s="1"/>
  <c r="AR574" i="17" s="1"/>
  <c r="AT574" i="17" s="1"/>
  <c r="F184" i="17"/>
  <c r="F1029" i="17"/>
  <c r="F509" i="17"/>
  <c r="F54" i="17"/>
  <c r="J54" i="17" s="1"/>
  <c r="F704" i="17"/>
  <c r="J704" i="17" s="1"/>
  <c r="AR704" i="17" s="1"/>
  <c r="AT704" i="17" s="1"/>
  <c r="F444" i="17"/>
  <c r="F1224" i="17"/>
  <c r="F249" i="17"/>
  <c r="F1159" i="17"/>
  <c r="F1094" i="17"/>
  <c r="F964" i="17"/>
  <c r="F899" i="17"/>
  <c r="F1235" i="17"/>
  <c r="F1170" i="17"/>
  <c r="J1170" i="17" s="1"/>
  <c r="AR1170" i="17" s="1"/>
  <c r="AT1170" i="17" s="1"/>
  <c r="F65" i="17"/>
  <c r="F1105" i="17"/>
  <c r="F975" i="17"/>
  <c r="F910" i="17"/>
  <c r="F260" i="17"/>
  <c r="F845" i="17"/>
  <c r="J845" i="17" s="1"/>
  <c r="AR845" i="17" s="1"/>
  <c r="AT845" i="17" s="1"/>
  <c r="F780" i="17"/>
  <c r="F650" i="17"/>
  <c r="J650" i="17" s="1"/>
  <c r="AR650" i="17" s="1"/>
  <c r="AT650" i="17" s="1"/>
  <c r="F390" i="17"/>
  <c r="F1040" i="17"/>
  <c r="F520" i="17"/>
  <c r="F325" i="17"/>
  <c r="F1300" i="17"/>
  <c r="F585" i="17"/>
  <c r="J585" i="17" s="1"/>
  <c r="AR585" i="17" s="1"/>
  <c r="AT585" i="17" s="1"/>
  <c r="F195" i="17"/>
  <c r="F130" i="17"/>
  <c r="F715" i="17"/>
  <c r="F455" i="17"/>
  <c r="F1158" i="17"/>
  <c r="F248" i="17"/>
  <c r="F1093" i="17"/>
  <c r="F963" i="17"/>
  <c r="J963" i="17" s="1"/>
  <c r="AR963" i="17" s="1"/>
  <c r="AT963" i="17" s="1"/>
  <c r="F898" i="17"/>
  <c r="J898" i="17" s="1"/>
  <c r="AR898" i="17" s="1"/>
  <c r="AT898" i="17" s="1"/>
  <c r="F313" i="17"/>
  <c r="J313" i="17" s="1"/>
  <c r="AR313" i="17" s="1"/>
  <c r="AT313" i="17" s="1"/>
  <c r="F833" i="17"/>
  <c r="F768" i="17"/>
  <c r="F638" i="17"/>
  <c r="F378" i="17"/>
  <c r="F508" i="17"/>
  <c r="F1288" i="17"/>
  <c r="J1288" i="17" s="1"/>
  <c r="AR1288" i="17" s="1"/>
  <c r="AT1288" i="17" s="1"/>
  <c r="F573" i="17"/>
  <c r="J573" i="17" s="1"/>
  <c r="AR573" i="17" s="1"/>
  <c r="AT573" i="17" s="1"/>
  <c r="F183" i="17"/>
  <c r="J183" i="17" s="1"/>
  <c r="AR183" i="17" s="1"/>
  <c r="AT183" i="17" s="1"/>
  <c r="F53" i="17"/>
  <c r="F1028" i="17"/>
  <c r="F118" i="17"/>
  <c r="F703" i="17"/>
  <c r="F443" i="17"/>
  <c r="F1223" i="17"/>
  <c r="J1223" i="17" s="1"/>
  <c r="AR1223" i="17" s="1"/>
  <c r="AT1223" i="17" s="1"/>
  <c r="F714" i="17"/>
  <c r="J714" i="17" s="1"/>
  <c r="AR714" i="17" s="1"/>
  <c r="AT714" i="17" s="1"/>
  <c r="F454" i="17"/>
  <c r="J454" i="17" s="1"/>
  <c r="AR454" i="17" s="1"/>
  <c r="AT454" i="17" s="1"/>
  <c r="F259" i="17"/>
  <c r="F1234" i="17"/>
  <c r="F324" i="17"/>
  <c r="F129" i="17"/>
  <c r="F64" i="17"/>
  <c r="F844" i="17"/>
  <c r="J844" i="17" s="1"/>
  <c r="AR844" i="17" s="1"/>
  <c r="AT844" i="17" s="1"/>
  <c r="F1169" i="17"/>
  <c r="J1169" i="17" s="1"/>
  <c r="AR1169" i="17" s="1"/>
  <c r="AT1169" i="17" s="1"/>
  <c r="F649" i="17"/>
  <c r="J649" i="17" s="1"/>
  <c r="AR649" i="17" s="1"/>
  <c r="AT649" i="17" s="1"/>
  <c r="F1104" i="17"/>
  <c r="F974" i="17"/>
  <c r="J974" i="17" s="1"/>
  <c r="AR974" i="17" s="1"/>
  <c r="AT974" i="17" s="1"/>
  <c r="F909" i="17"/>
  <c r="F389" i="17"/>
  <c r="J389" i="17" s="1"/>
  <c r="AR389" i="17" s="1"/>
  <c r="AT389" i="17" s="1"/>
  <c r="F779" i="17"/>
  <c r="F1299" i="17"/>
  <c r="F584" i="17"/>
  <c r="J584" i="17" s="1"/>
  <c r="AR584" i="17" s="1"/>
  <c r="AT584" i="17" s="1"/>
  <c r="F194" i="17"/>
  <c r="J194" i="17" s="1"/>
  <c r="AR194" i="17" s="1"/>
  <c r="AT194" i="17" s="1"/>
  <c r="F1039" i="17"/>
  <c r="F519" i="17"/>
  <c r="F1166" i="17"/>
  <c r="F126" i="17"/>
  <c r="F1101" i="17"/>
  <c r="F971" i="17"/>
  <c r="J971" i="17" s="1"/>
  <c r="AR971" i="17" s="1"/>
  <c r="AT971" i="17" s="1"/>
  <c r="F906" i="17"/>
  <c r="J906" i="17" s="1"/>
  <c r="AR906" i="17" s="1"/>
  <c r="AT906" i="17" s="1"/>
  <c r="F321" i="17"/>
  <c r="J321" i="17" s="1"/>
  <c r="AR321" i="17" s="1"/>
  <c r="AT321" i="17" s="1"/>
  <c r="F256" i="17"/>
  <c r="F841" i="17"/>
  <c r="J841" i="17" s="1"/>
  <c r="AR841" i="17" s="1"/>
  <c r="AT841" i="17" s="1"/>
  <c r="F776" i="17"/>
  <c r="F646" i="17"/>
  <c r="F386" i="17"/>
  <c r="F516" i="17"/>
  <c r="F1296" i="17"/>
  <c r="F581" i="17"/>
  <c r="J581" i="17" s="1"/>
  <c r="AR581" i="17" s="1"/>
  <c r="AT581" i="17" s="1"/>
  <c r="F191" i="17"/>
  <c r="F61" i="17"/>
  <c r="F1036" i="17"/>
  <c r="F711" i="17"/>
  <c r="F451" i="17"/>
  <c r="F1231" i="17"/>
  <c r="J1231" i="17" s="1"/>
  <c r="AR1231" i="17" s="1"/>
  <c r="AT1231" i="17" s="1"/>
  <c r="F710" i="17"/>
  <c r="F450" i="17"/>
  <c r="J450" i="17" s="1"/>
  <c r="AR450" i="17" s="1"/>
  <c r="AT450" i="17" s="1"/>
  <c r="F320" i="17"/>
  <c r="F255" i="17"/>
  <c r="F385" i="17"/>
  <c r="F60" i="17"/>
  <c r="F1230" i="17"/>
  <c r="F125" i="17"/>
  <c r="J125" i="17" s="1"/>
  <c r="AR125" i="17" s="1"/>
  <c r="AT125" i="17" s="1"/>
  <c r="F840" i="17"/>
  <c r="F645" i="17"/>
  <c r="J645" i="17" s="1"/>
  <c r="AR645" i="17" s="1"/>
  <c r="AT645" i="17" s="1"/>
  <c r="F515" i="17"/>
  <c r="F1165" i="17"/>
  <c r="J1165" i="17" s="1"/>
  <c r="AR1165" i="17" s="1"/>
  <c r="AT1165" i="17" s="1"/>
  <c r="F775" i="17"/>
  <c r="F1100" i="17"/>
  <c r="F970" i="17"/>
  <c r="F905" i="17"/>
  <c r="F1295" i="17"/>
  <c r="J1295" i="17" s="1"/>
  <c r="AR1295" i="17" s="1"/>
  <c r="AT1295" i="17" s="1"/>
  <c r="F580" i="17"/>
  <c r="J580" i="17" s="1"/>
  <c r="AR580" i="17" s="1"/>
  <c r="AT580" i="17" s="1"/>
  <c r="F190" i="17"/>
  <c r="F1035" i="17"/>
  <c r="F702" i="17"/>
  <c r="F442" i="17"/>
  <c r="F247" i="17"/>
  <c r="F52" i="17"/>
  <c r="J52" i="17" s="1"/>
  <c r="AR52" i="17" s="1"/>
  <c r="F1222" i="17"/>
  <c r="F312" i="17"/>
  <c r="J312" i="17" s="1"/>
  <c r="F117" i="17"/>
  <c r="F832" i="17"/>
  <c r="J832" i="17" s="1"/>
  <c r="F1157" i="17"/>
  <c r="F637" i="17"/>
  <c r="F1092" i="17"/>
  <c r="F962" i="17"/>
  <c r="J962" i="17" s="1"/>
  <c r="F897" i="17"/>
  <c r="J897" i="17" s="1"/>
  <c r="F377" i="17"/>
  <c r="J377" i="17" s="1"/>
  <c r="F507" i="17"/>
  <c r="F767" i="17"/>
  <c r="F1287" i="17"/>
  <c r="F572" i="17"/>
  <c r="F182" i="17"/>
  <c r="F1027" i="17"/>
  <c r="J1027" i="17" s="1"/>
  <c r="F1294" i="17"/>
  <c r="J1294" i="17" s="1"/>
  <c r="AR1294" i="17" s="1"/>
  <c r="AT1294" i="17" s="1"/>
  <c r="F579" i="17"/>
  <c r="J579" i="17" s="1"/>
  <c r="AR579" i="17" s="1"/>
  <c r="AT579" i="17" s="1"/>
  <c r="F189" i="17"/>
  <c r="F384" i="17"/>
  <c r="F1034" i="17"/>
  <c r="F514" i="17"/>
  <c r="F904" i="17"/>
  <c r="F709" i="17"/>
  <c r="F449" i="17"/>
  <c r="J449" i="17" s="1"/>
  <c r="AR449" i="17" s="1"/>
  <c r="AT449" i="17" s="1"/>
  <c r="F969" i="17"/>
  <c r="J969" i="17" s="1"/>
  <c r="AR969" i="17" s="1"/>
  <c r="AT969" i="17" s="1"/>
  <c r="F1229" i="17"/>
  <c r="F319" i="17"/>
  <c r="F254" i="17"/>
  <c r="F124" i="17"/>
  <c r="F1099" i="17"/>
  <c r="F1164" i="17"/>
  <c r="J1164" i="17" s="1"/>
  <c r="AR1164" i="17" s="1"/>
  <c r="AT1164" i="17" s="1"/>
  <c r="F59" i="17"/>
  <c r="J59" i="17" s="1"/>
  <c r="F839" i="17"/>
  <c r="J839" i="17" s="1"/>
  <c r="AR839" i="17" s="1"/>
  <c r="AT839" i="17" s="1"/>
  <c r="F774" i="17"/>
  <c r="F644" i="17"/>
  <c r="J644" i="17" s="1"/>
  <c r="AR644" i="17" s="1"/>
  <c r="AT644" i="17" s="1"/>
  <c r="F1286" i="17"/>
  <c r="F571" i="17"/>
  <c r="F181" i="17"/>
  <c r="F1026" i="17"/>
  <c r="J1026" i="17" s="1"/>
  <c r="AR1026" i="17" s="1"/>
  <c r="AT1026" i="17" s="1"/>
  <c r="F506" i="17"/>
  <c r="J506" i="17" s="1"/>
  <c r="AR506" i="17" s="1"/>
  <c r="AT506" i="17" s="1"/>
  <c r="F701" i="17"/>
  <c r="F441" i="17"/>
  <c r="F961" i="17"/>
  <c r="F896" i="17"/>
  <c r="F1221" i="17"/>
  <c r="F311" i="17"/>
  <c r="F246" i="17"/>
  <c r="J246" i="17" s="1"/>
  <c r="AR246" i="17" s="1"/>
  <c r="AT246" i="17" s="1"/>
  <c r="F116" i="17"/>
  <c r="J116" i="17" s="1"/>
  <c r="AR116" i="17" s="1"/>
  <c r="AT116" i="17" s="1"/>
  <c r="F376" i="17"/>
  <c r="J376" i="17" s="1"/>
  <c r="AR376" i="17" s="1"/>
  <c r="AT376" i="17" s="1"/>
  <c r="F1156" i="17"/>
  <c r="F1091" i="17"/>
  <c r="F51" i="17"/>
  <c r="F831" i="17"/>
  <c r="F766" i="17"/>
  <c r="F636" i="17"/>
  <c r="J636" i="17" s="1"/>
  <c r="AR636" i="17" s="1"/>
  <c r="AT636" i="17" s="1"/>
  <c r="F838" i="17"/>
  <c r="J838" i="17" s="1"/>
  <c r="AR838" i="17" s="1"/>
  <c r="AT838" i="17" s="1"/>
  <c r="F773" i="17"/>
  <c r="F643" i="17"/>
  <c r="F383" i="17"/>
  <c r="F1293" i="17"/>
  <c r="F578" i="17"/>
  <c r="F188" i="17"/>
  <c r="F1228" i="17"/>
  <c r="F318" i="17"/>
  <c r="J318" i="17" s="1"/>
  <c r="AR318" i="17" s="1"/>
  <c r="AT318" i="17" s="1"/>
  <c r="F253" i="17"/>
  <c r="J253" i="17" s="1"/>
  <c r="AR253" i="17" s="1"/>
  <c r="AT253" i="17" s="1"/>
  <c r="F1033" i="17"/>
  <c r="F513" i="17"/>
  <c r="F708" i="17"/>
  <c r="F448" i="17"/>
  <c r="F123" i="17"/>
  <c r="F58" i="17"/>
  <c r="J58" i="17" s="1"/>
  <c r="F1163" i="17"/>
  <c r="J1163" i="17" s="1"/>
  <c r="AR1163" i="17" s="1"/>
  <c r="AT1163" i="17" s="1"/>
  <c r="F1098" i="17"/>
  <c r="F968" i="17"/>
  <c r="F903" i="17"/>
  <c r="J1039" i="17"/>
  <c r="AR1039" i="17" s="1"/>
  <c r="AT1039" i="17" s="1"/>
  <c r="J1234" i="17"/>
  <c r="AR1234" i="17" s="1"/>
  <c r="AT1234" i="17" s="1"/>
  <c r="J64" i="17"/>
  <c r="J259" i="17"/>
  <c r="AR259" i="17" s="1"/>
  <c r="AT259" i="17" s="1"/>
  <c r="J909" i="17"/>
  <c r="AR909" i="17" s="1"/>
  <c r="AT909" i="17" s="1"/>
  <c r="J1299" i="17"/>
  <c r="AR1299" i="17" s="1"/>
  <c r="AT1299" i="17" s="1"/>
  <c r="J324" i="17"/>
  <c r="AR324" i="17" s="1"/>
  <c r="AT324" i="17" s="1"/>
  <c r="J129" i="17"/>
  <c r="AR129" i="17" s="1"/>
  <c r="AT129" i="17" s="1"/>
  <c r="J519" i="17"/>
  <c r="AR519" i="17" s="1"/>
  <c r="AT519" i="17" s="1"/>
  <c r="J779" i="17"/>
  <c r="AR779" i="17" s="1"/>
  <c r="AT779" i="17" s="1"/>
  <c r="J1104" i="17"/>
  <c r="AR1104" i="17" s="1"/>
  <c r="AT1104" i="17" s="1"/>
  <c r="J1031" i="17"/>
  <c r="AR1031" i="17" s="1"/>
  <c r="AT1031" i="17" s="1"/>
  <c r="J1096" i="17"/>
  <c r="AR1096" i="17" s="1"/>
  <c r="AT1096" i="17" s="1"/>
  <c r="J771" i="17"/>
  <c r="AR771" i="17" s="1"/>
  <c r="AT771" i="17" s="1"/>
  <c r="J186" i="17"/>
  <c r="AR186" i="17" s="1"/>
  <c r="AT186" i="17" s="1"/>
  <c r="J316" i="17"/>
  <c r="AR316" i="17" s="1"/>
  <c r="AT316" i="17" s="1"/>
  <c r="J641" i="17"/>
  <c r="AR641" i="17" s="1"/>
  <c r="AT641" i="17" s="1"/>
  <c r="J706" i="17"/>
  <c r="AR706" i="17" s="1"/>
  <c r="AT706" i="17" s="1"/>
  <c r="J121" i="17"/>
  <c r="AR121" i="17" s="1"/>
  <c r="AT121" i="17" s="1"/>
  <c r="J251" i="17"/>
  <c r="AR251" i="17" s="1"/>
  <c r="AT251" i="17" s="1"/>
  <c r="J381" i="17"/>
  <c r="AR381" i="17" s="1"/>
  <c r="AT381" i="17" s="1"/>
  <c r="J1226" i="17"/>
  <c r="AR1226" i="17" s="1"/>
  <c r="AT1226" i="17" s="1"/>
  <c r="J901" i="17"/>
  <c r="AR901" i="17" s="1"/>
  <c r="AT901" i="17" s="1"/>
  <c r="J56" i="17"/>
  <c r="J966" i="17"/>
  <c r="AR966" i="17" s="1"/>
  <c r="AT966" i="17" s="1"/>
  <c r="J769" i="17"/>
  <c r="AR769" i="17" s="1"/>
  <c r="AT769" i="17" s="1"/>
  <c r="J1289" i="17"/>
  <c r="AR1289" i="17" s="1"/>
  <c r="AT1289" i="17" s="1"/>
  <c r="J314" i="17"/>
  <c r="AR314" i="17" s="1"/>
  <c r="AT314" i="17" s="1"/>
  <c r="J249" i="17"/>
  <c r="AR249" i="17" s="1"/>
  <c r="AT249" i="17" s="1"/>
  <c r="J964" i="17"/>
  <c r="AR964" i="17" s="1"/>
  <c r="AT964" i="17" s="1"/>
  <c r="J1224" i="17"/>
  <c r="AR1224" i="17" s="1"/>
  <c r="AT1224" i="17" s="1"/>
  <c r="J1094" i="17"/>
  <c r="AR1094" i="17" s="1"/>
  <c r="AT1094" i="17" s="1"/>
  <c r="J184" i="17"/>
  <c r="AR184" i="17" s="1"/>
  <c r="AT184" i="17" s="1"/>
  <c r="J899" i="17"/>
  <c r="AR899" i="17" s="1"/>
  <c r="AT899" i="17" s="1"/>
  <c r="J509" i="17"/>
  <c r="AR509" i="17" s="1"/>
  <c r="AT509" i="17" s="1"/>
  <c r="J1159" i="17"/>
  <c r="AR1159" i="17" s="1"/>
  <c r="AT1159" i="17" s="1"/>
  <c r="J1029" i="17"/>
  <c r="AR1029" i="17" s="1"/>
  <c r="AT1029" i="17" s="1"/>
  <c r="J834" i="17"/>
  <c r="AR834" i="17" s="1"/>
  <c r="AT834" i="17" s="1"/>
  <c r="J444" i="17"/>
  <c r="AR444" i="17" s="1"/>
  <c r="AT444" i="17" s="1"/>
  <c r="J703" i="17"/>
  <c r="AR703" i="17" s="1"/>
  <c r="AT703" i="17" s="1"/>
  <c r="J768" i="17"/>
  <c r="AR768" i="17" s="1"/>
  <c r="AT768" i="17" s="1"/>
  <c r="J53" i="17"/>
  <c r="J1028" i="17"/>
  <c r="AR1028" i="17" s="1"/>
  <c r="AT1028" i="17" s="1"/>
  <c r="J638" i="17"/>
  <c r="AR638" i="17" s="1"/>
  <c r="AT638" i="17" s="1"/>
  <c r="J1158" i="17"/>
  <c r="AR1158" i="17" s="1"/>
  <c r="AT1158" i="17" s="1"/>
  <c r="J248" i="17"/>
  <c r="AR248" i="17" s="1"/>
  <c r="AT248" i="17" s="1"/>
  <c r="J378" i="17"/>
  <c r="AR378" i="17" s="1"/>
  <c r="AT378" i="17" s="1"/>
  <c r="J833" i="17"/>
  <c r="AR833" i="17" s="1"/>
  <c r="AT833" i="17" s="1"/>
  <c r="J1093" i="17"/>
  <c r="AR1093" i="17" s="1"/>
  <c r="AT1093" i="17" s="1"/>
  <c r="J443" i="17"/>
  <c r="AR443" i="17" s="1"/>
  <c r="AT443" i="17" s="1"/>
  <c r="J118" i="17"/>
  <c r="AR118" i="17" s="1"/>
  <c r="AT118" i="17" s="1"/>
  <c r="J508" i="17"/>
  <c r="AR508" i="17" s="1"/>
  <c r="AT508" i="17" s="1"/>
  <c r="J1290" i="17"/>
  <c r="AR1290" i="17" s="1"/>
  <c r="AT1290" i="17" s="1"/>
  <c r="J1095" i="17"/>
  <c r="AR1095" i="17" s="1"/>
  <c r="AT1095" i="17" s="1"/>
  <c r="J1160" i="17"/>
  <c r="AR1160" i="17" s="1"/>
  <c r="AT1160" i="17" s="1"/>
  <c r="J250" i="17"/>
  <c r="AR250" i="17" s="1"/>
  <c r="AT250" i="17" s="1"/>
  <c r="J900" i="17"/>
  <c r="AR900" i="17" s="1"/>
  <c r="AT900" i="17" s="1"/>
  <c r="J55" i="17"/>
  <c r="J965" i="17"/>
  <c r="AR965" i="17" s="1"/>
  <c r="AT965" i="17" s="1"/>
  <c r="J1225" i="17"/>
  <c r="AR1225" i="17" s="1"/>
  <c r="AT1225" i="17" s="1"/>
  <c r="J575" i="17"/>
  <c r="AR575" i="17" s="1"/>
  <c r="AT575" i="17" s="1"/>
  <c r="J510" i="17"/>
  <c r="AR510" i="17" s="1"/>
  <c r="AT510" i="17" s="1"/>
  <c r="J835" i="17"/>
  <c r="AR835" i="17" s="1"/>
  <c r="AT835" i="17" s="1"/>
  <c r="J120" i="17"/>
  <c r="AR120" i="17" s="1"/>
  <c r="AT120" i="17" s="1"/>
  <c r="J705" i="17"/>
  <c r="AR705" i="17" s="1"/>
  <c r="AT705" i="17" s="1"/>
  <c r="J380" i="17"/>
  <c r="AR380" i="17" s="1"/>
  <c r="AT380" i="17" s="1"/>
  <c r="J185" i="17"/>
  <c r="AR185" i="17" s="1"/>
  <c r="AT185" i="17" s="1"/>
  <c r="J770" i="17"/>
  <c r="AR770" i="17" s="1"/>
  <c r="AT770" i="17" s="1"/>
  <c r="J646" i="17"/>
  <c r="AR646" i="17" s="1"/>
  <c r="AT646" i="17" s="1"/>
  <c r="J386" i="17"/>
  <c r="AR386" i="17" s="1"/>
  <c r="AT386" i="17" s="1"/>
  <c r="J126" i="17"/>
  <c r="AR126" i="17" s="1"/>
  <c r="AT126" i="17" s="1"/>
  <c r="J1296" i="17"/>
  <c r="AR1296" i="17" s="1"/>
  <c r="AT1296" i="17" s="1"/>
  <c r="J516" i="17"/>
  <c r="AR516" i="17" s="1"/>
  <c r="AT516" i="17" s="1"/>
  <c r="J61" i="17"/>
  <c r="J1166" i="17"/>
  <c r="AR1166" i="17" s="1"/>
  <c r="AT1166" i="17" s="1"/>
  <c r="J256" i="17"/>
  <c r="AR256" i="17" s="1"/>
  <c r="AT256" i="17" s="1"/>
  <c r="J1101" i="17"/>
  <c r="AR1101" i="17" s="1"/>
  <c r="AT1101" i="17" s="1"/>
  <c r="J451" i="17"/>
  <c r="AR451" i="17" s="1"/>
  <c r="AT451" i="17" s="1"/>
  <c r="J776" i="17"/>
  <c r="AR776" i="17" s="1"/>
  <c r="AT776" i="17" s="1"/>
  <c r="J711" i="17"/>
  <c r="AR711" i="17" s="1"/>
  <c r="AT711" i="17" s="1"/>
  <c r="J191" i="17"/>
  <c r="AR191" i="17" s="1"/>
  <c r="AT191" i="17" s="1"/>
  <c r="J1036" i="17"/>
  <c r="AR1036" i="17" s="1"/>
  <c r="AT1036" i="17" s="1"/>
  <c r="J775" i="17"/>
  <c r="AR775" i="17" s="1"/>
  <c r="AT775" i="17" s="1"/>
  <c r="J970" i="17"/>
  <c r="AR970" i="17" s="1"/>
  <c r="AT970" i="17" s="1"/>
  <c r="J320" i="17"/>
  <c r="AR320" i="17" s="1"/>
  <c r="AT320" i="17" s="1"/>
  <c r="J905" i="17"/>
  <c r="AR905" i="17" s="1"/>
  <c r="AT905" i="17" s="1"/>
  <c r="J840" i="17"/>
  <c r="AR840" i="17" s="1"/>
  <c r="AT840" i="17" s="1"/>
  <c r="J710" i="17"/>
  <c r="AR710" i="17" s="1"/>
  <c r="AT710" i="17" s="1"/>
  <c r="J190" i="17"/>
  <c r="AR190" i="17" s="1"/>
  <c r="AT190" i="17" s="1"/>
  <c r="J1035" i="17"/>
  <c r="AR1035" i="17" s="1"/>
  <c r="AT1035" i="17" s="1"/>
  <c r="J60" i="17"/>
  <c r="J515" i="17"/>
  <c r="AR515" i="17" s="1"/>
  <c r="AT515" i="17" s="1"/>
  <c r="J1100" i="17"/>
  <c r="AR1100" i="17" s="1"/>
  <c r="AT1100" i="17" s="1"/>
  <c r="J385" i="17"/>
  <c r="AR385" i="17" s="1"/>
  <c r="AT385" i="17" s="1"/>
  <c r="J255" i="17"/>
  <c r="AR255" i="17" s="1"/>
  <c r="AT255" i="17" s="1"/>
  <c r="J1230" i="17"/>
  <c r="AR1230" i="17" s="1"/>
  <c r="AT1230" i="17" s="1"/>
  <c r="J1092" i="17"/>
  <c r="J1157" i="17"/>
  <c r="J117" i="17"/>
  <c r="J572" i="17"/>
  <c r="J442" i="17"/>
  <c r="J702" i="17"/>
  <c r="J182" i="17"/>
  <c r="J1287" i="17"/>
  <c r="J1222" i="17"/>
  <c r="J507" i="17"/>
  <c r="J637" i="17"/>
  <c r="J247" i="17"/>
  <c r="J767" i="17"/>
  <c r="J972" i="17"/>
  <c r="AR972" i="17" s="1"/>
  <c r="AT972" i="17" s="1"/>
  <c r="J322" i="17"/>
  <c r="AR322" i="17" s="1"/>
  <c r="AT322" i="17" s="1"/>
  <c r="J452" i="17"/>
  <c r="AR452" i="17" s="1"/>
  <c r="AT452" i="17" s="1"/>
  <c r="J1167" i="17"/>
  <c r="AR1167" i="17" s="1"/>
  <c r="AT1167" i="17" s="1"/>
  <c r="J62" i="17"/>
  <c r="J1297" i="17"/>
  <c r="AR1297" i="17" s="1"/>
  <c r="AT1297" i="17" s="1"/>
  <c r="J192" i="17"/>
  <c r="AR192" i="17" s="1"/>
  <c r="AT192" i="17" s="1"/>
  <c r="J1102" i="17"/>
  <c r="AR1102" i="17" s="1"/>
  <c r="AT1102" i="17" s="1"/>
  <c r="J712" i="17"/>
  <c r="AR712" i="17" s="1"/>
  <c r="AT712" i="17" s="1"/>
  <c r="J907" i="17"/>
  <c r="AR907" i="17" s="1"/>
  <c r="AT907" i="17" s="1"/>
  <c r="J517" i="17"/>
  <c r="AR517" i="17" s="1"/>
  <c r="AT517" i="17" s="1"/>
  <c r="J127" i="17"/>
  <c r="AR127" i="17" s="1"/>
  <c r="AT127" i="17" s="1"/>
  <c r="J387" i="17"/>
  <c r="AR387" i="17" s="1"/>
  <c r="AT387" i="17" s="1"/>
  <c r="J647" i="17"/>
  <c r="AR647" i="17" s="1"/>
  <c r="AT647" i="17" s="1"/>
  <c r="J582" i="17"/>
  <c r="AR582" i="17" s="1"/>
  <c r="AT582" i="17" s="1"/>
  <c r="J384" i="17"/>
  <c r="AR384" i="17" s="1"/>
  <c r="AT384" i="17" s="1"/>
  <c r="J189" i="17"/>
  <c r="AR189" i="17" s="1"/>
  <c r="AT189" i="17" s="1"/>
  <c r="J1034" i="17"/>
  <c r="AR1034" i="17" s="1"/>
  <c r="AT1034" i="17" s="1"/>
  <c r="J1099" i="17"/>
  <c r="AR1099" i="17" s="1"/>
  <c r="AT1099" i="17" s="1"/>
  <c r="J254" i="17"/>
  <c r="AR254" i="17" s="1"/>
  <c r="AT254" i="17" s="1"/>
  <c r="J904" i="17"/>
  <c r="AR904" i="17" s="1"/>
  <c r="AT904" i="17" s="1"/>
  <c r="J319" i="17"/>
  <c r="AR319" i="17" s="1"/>
  <c r="AT319" i="17" s="1"/>
  <c r="J1229" i="17"/>
  <c r="AR1229" i="17" s="1"/>
  <c r="AT1229" i="17" s="1"/>
  <c r="J514" i="17"/>
  <c r="AR514" i="17" s="1"/>
  <c r="AT514" i="17" s="1"/>
  <c r="J709" i="17"/>
  <c r="AR709" i="17" s="1"/>
  <c r="AT709" i="17" s="1"/>
  <c r="J124" i="17"/>
  <c r="AR124" i="17" s="1"/>
  <c r="AT124" i="17" s="1"/>
  <c r="J774" i="17"/>
  <c r="AR774" i="17" s="1"/>
  <c r="AT774" i="17" s="1"/>
  <c r="J1156" i="17"/>
  <c r="AR1156" i="17" s="1"/>
  <c r="AT1156" i="17" s="1"/>
  <c r="J441" i="17"/>
  <c r="AR441" i="17" s="1"/>
  <c r="AT441" i="17" s="1"/>
  <c r="J896" i="17"/>
  <c r="AR896" i="17" s="1"/>
  <c r="AT896" i="17" s="1"/>
  <c r="J1221" i="17"/>
  <c r="AR1221" i="17" s="1"/>
  <c r="AT1221" i="17" s="1"/>
  <c r="J181" i="17"/>
  <c r="AR181" i="17" s="1"/>
  <c r="AT181" i="17" s="1"/>
  <c r="J571" i="17"/>
  <c r="AR571" i="17" s="1"/>
  <c r="AT571" i="17" s="1"/>
  <c r="J1286" i="17"/>
  <c r="AR1286" i="17" s="1"/>
  <c r="AT1286" i="17" s="1"/>
  <c r="J311" i="17"/>
  <c r="AR311" i="17" s="1"/>
  <c r="AT311" i="17" s="1"/>
  <c r="J701" i="17"/>
  <c r="AR701" i="17" s="1"/>
  <c r="AT701" i="17" s="1"/>
  <c r="J766" i="17"/>
  <c r="AR766" i="17" s="1"/>
  <c r="AT766" i="17" s="1"/>
  <c r="J1091" i="17"/>
  <c r="AR1091" i="17" s="1"/>
  <c r="AT1091" i="17" s="1"/>
  <c r="J51" i="17"/>
  <c r="AR51" i="17" s="1"/>
  <c r="AT51" i="17" s="1"/>
  <c r="J831" i="17"/>
  <c r="AR831" i="17" s="1"/>
  <c r="AT831" i="17" s="1"/>
  <c r="J961" i="17"/>
  <c r="AR961" i="17" s="1"/>
  <c r="AT961" i="17" s="1"/>
  <c r="J968" i="17"/>
  <c r="AR968" i="17" s="1"/>
  <c r="AT968" i="17" s="1"/>
  <c r="J578" i="17"/>
  <c r="AR578" i="17" s="1"/>
  <c r="AT578" i="17" s="1"/>
  <c r="J123" i="17"/>
  <c r="AR123" i="17" s="1"/>
  <c r="AT123" i="17" s="1"/>
  <c r="J513" i="17"/>
  <c r="AR513" i="17" s="1"/>
  <c r="AT513" i="17" s="1"/>
  <c r="J448" i="17"/>
  <c r="AR448" i="17" s="1"/>
  <c r="AT448" i="17" s="1"/>
  <c r="J383" i="17"/>
  <c r="AR383" i="17" s="1"/>
  <c r="AT383" i="17" s="1"/>
  <c r="J188" i="17"/>
  <c r="AR188" i="17" s="1"/>
  <c r="AT188" i="17" s="1"/>
  <c r="J1293" i="17"/>
  <c r="AR1293" i="17" s="1"/>
  <c r="AT1293" i="17" s="1"/>
  <c r="J1098" i="17"/>
  <c r="AR1098" i="17" s="1"/>
  <c r="AT1098" i="17" s="1"/>
  <c r="J708" i="17"/>
  <c r="AR708" i="17" s="1"/>
  <c r="AT708" i="17" s="1"/>
  <c r="J1033" i="17"/>
  <c r="AR1033" i="17" s="1"/>
  <c r="AT1033" i="17" s="1"/>
  <c r="J903" i="17"/>
  <c r="AR903" i="17" s="1"/>
  <c r="AT903" i="17" s="1"/>
  <c r="J1228" i="17"/>
  <c r="AR1228" i="17" s="1"/>
  <c r="AT1228" i="17" s="1"/>
  <c r="J773" i="17"/>
  <c r="AR773" i="17" s="1"/>
  <c r="AT773" i="17" s="1"/>
  <c r="J643" i="17"/>
  <c r="AR643" i="17" s="1"/>
  <c r="AT643" i="17" s="1"/>
  <c r="J908" i="17"/>
  <c r="AR908" i="17" s="1"/>
  <c r="AT908" i="17" s="1"/>
  <c r="J1103" i="17"/>
  <c r="AR1103" i="17" s="1"/>
  <c r="AT1103" i="17" s="1"/>
  <c r="J583" i="17"/>
  <c r="AR583" i="17" s="1"/>
  <c r="AT583" i="17" s="1"/>
  <c r="J843" i="17"/>
  <c r="AR843" i="17" s="1"/>
  <c r="AT843" i="17" s="1"/>
  <c r="J778" i="17"/>
  <c r="AR778" i="17" s="1"/>
  <c r="AT778" i="17" s="1"/>
  <c r="J128" i="17"/>
  <c r="AR128" i="17" s="1"/>
  <c r="AT128" i="17" s="1"/>
  <c r="J648" i="17"/>
  <c r="AR648" i="17" s="1"/>
  <c r="AT648" i="17" s="1"/>
  <c r="J193" i="17"/>
  <c r="AR193" i="17" s="1"/>
  <c r="AT193" i="17" s="1"/>
  <c r="J973" i="17"/>
  <c r="AR973" i="17" s="1"/>
  <c r="AT973" i="17" s="1"/>
  <c r="J323" i="17"/>
  <c r="AR323" i="17" s="1"/>
  <c r="AT323" i="17" s="1"/>
  <c r="J453" i="17"/>
  <c r="AR453" i="17" s="1"/>
  <c r="AT453" i="17" s="1"/>
  <c r="J1233" i="17"/>
  <c r="AR1233" i="17" s="1"/>
  <c r="AT1233" i="17" s="1"/>
  <c r="J63" i="17"/>
  <c r="J1168" i="17"/>
  <c r="AR1168" i="17" s="1"/>
  <c r="AT1168" i="17" s="1"/>
  <c r="J1298" i="17"/>
  <c r="AR1298" i="17" s="1"/>
  <c r="AT1298" i="17" s="1"/>
  <c r="J1040" i="17"/>
  <c r="AR1040" i="17" s="1"/>
  <c r="AT1040" i="17" s="1"/>
  <c r="J1235" i="17"/>
  <c r="AR1235" i="17" s="1"/>
  <c r="AT1235" i="17" s="1"/>
  <c r="J780" i="17"/>
  <c r="AR780" i="17" s="1"/>
  <c r="AT780" i="17" s="1"/>
  <c r="J910" i="17"/>
  <c r="AR910" i="17" s="1"/>
  <c r="AT910" i="17" s="1"/>
  <c r="J390" i="17"/>
  <c r="AR390" i="17" s="1"/>
  <c r="AT390" i="17" s="1"/>
  <c r="J520" i="17"/>
  <c r="AR520" i="17" s="1"/>
  <c r="AT520" i="17" s="1"/>
  <c r="J975" i="17"/>
  <c r="AR975" i="17" s="1"/>
  <c r="AT975" i="17" s="1"/>
  <c r="J130" i="17"/>
  <c r="AR130" i="17" s="1"/>
  <c r="AT130" i="17" s="1"/>
  <c r="J455" i="17"/>
  <c r="AR455" i="17" s="1"/>
  <c r="AT455" i="17" s="1"/>
  <c r="J1300" i="17"/>
  <c r="AR1300" i="17" s="1"/>
  <c r="AT1300" i="17" s="1"/>
  <c r="J715" i="17"/>
  <c r="AR715" i="17" s="1"/>
  <c r="AT715" i="17" s="1"/>
  <c r="J325" i="17"/>
  <c r="AR325" i="17" s="1"/>
  <c r="AT325" i="17" s="1"/>
  <c r="J195" i="17"/>
  <c r="AR195" i="17" s="1"/>
  <c r="AT195" i="17" s="1"/>
  <c r="J1105" i="17"/>
  <c r="AR1105" i="17" s="1"/>
  <c r="AT1105" i="17" s="1"/>
  <c r="J65" i="17"/>
  <c r="AR65" i="17" s="1"/>
  <c r="AT65" i="17" s="1"/>
  <c r="J260" i="17"/>
  <c r="AR260" i="17" s="1"/>
  <c r="AT260" i="17" s="1"/>
  <c r="J1032" i="17"/>
  <c r="AR1032" i="17" s="1"/>
  <c r="AT1032" i="17" s="1"/>
  <c r="J122" i="17"/>
  <c r="AR122" i="17" s="1"/>
  <c r="AT122" i="17" s="1"/>
  <c r="J1292" i="17"/>
  <c r="AR1292" i="17" s="1"/>
  <c r="AT1292" i="17" s="1"/>
  <c r="J447" i="17"/>
  <c r="AR447" i="17" s="1"/>
  <c r="AT447" i="17" s="1"/>
  <c r="J1227" i="17"/>
  <c r="AR1227" i="17" s="1"/>
  <c r="AT1227" i="17" s="1"/>
  <c r="J577" i="17"/>
  <c r="AR577" i="17" s="1"/>
  <c r="AT577" i="17" s="1"/>
  <c r="J317" i="17"/>
  <c r="AR317" i="17" s="1"/>
  <c r="AT317" i="17" s="1"/>
  <c r="J967" i="17"/>
  <c r="AR967" i="17" s="1"/>
  <c r="AT967" i="17" s="1"/>
  <c r="J1097" i="17"/>
  <c r="AR1097" i="17" s="1"/>
  <c r="AT1097" i="17" s="1"/>
  <c r="J902" i="17"/>
  <c r="AR902" i="17" s="1"/>
  <c r="AT902" i="17" s="1"/>
  <c r="J772" i="17"/>
  <c r="AR772" i="17" s="1"/>
  <c r="AT772" i="17" s="1"/>
  <c r="J707" i="17"/>
  <c r="AR707" i="17" s="1"/>
  <c r="AT707" i="17" s="1"/>
  <c r="J512" i="17"/>
  <c r="AR512" i="17" s="1"/>
  <c r="AT512" i="17" s="1"/>
  <c r="J1162" i="17"/>
  <c r="AR1162" i="17" s="1"/>
  <c r="AT1162" i="17" s="1"/>
  <c r="J252" i="17"/>
  <c r="AR252" i="17" s="1"/>
  <c r="AT252" i="17" s="1"/>
  <c r="J382" i="17"/>
  <c r="AR382" i="17" s="1"/>
  <c r="AT382" i="17" s="1"/>
  <c r="J187" i="17"/>
  <c r="AR187" i="17" s="1"/>
  <c r="AT187" i="17" s="1"/>
  <c r="J837" i="17"/>
  <c r="AR837" i="17" s="1"/>
  <c r="AT837" i="17" s="1"/>
  <c r="J642" i="17"/>
  <c r="AR642" i="17" s="1"/>
  <c r="AT642" i="17" s="1"/>
  <c r="J57" i="17"/>
  <c r="AT68" i="17"/>
  <c r="AP64" i="17"/>
  <c r="AP63" i="17"/>
  <c r="AP62" i="17"/>
  <c r="AP61" i="17"/>
  <c r="AP60" i="17"/>
  <c r="AP59" i="17"/>
  <c r="AP58" i="17"/>
  <c r="AP57" i="17"/>
  <c r="AP56" i="17"/>
  <c r="AP55" i="17"/>
  <c r="AP54" i="17"/>
  <c r="AP53" i="17"/>
  <c r="AP52" i="17"/>
  <c r="AP49" i="17"/>
  <c r="AQ49" i="17" s="1"/>
  <c r="AP48" i="17"/>
  <c r="AQ48" i="17" s="1"/>
  <c r="AP47" i="17"/>
  <c r="AQ47" i="17" s="1"/>
  <c r="AP46" i="17"/>
  <c r="AQ46" i="17" s="1"/>
  <c r="AP45" i="17"/>
  <c r="AQ45" i="17" s="1"/>
  <c r="AP44" i="17"/>
  <c r="AQ44" i="17" s="1"/>
  <c r="AP43" i="17"/>
  <c r="AQ43" i="17" s="1"/>
  <c r="AP42" i="17"/>
  <c r="AQ42" i="17" s="1"/>
  <c r="AP41" i="17"/>
  <c r="AQ41" i="17" s="1"/>
  <c r="AP40" i="17"/>
  <c r="AQ40" i="17" s="1"/>
  <c r="AP39" i="17"/>
  <c r="AQ39" i="17" s="1"/>
  <c r="AP38" i="17"/>
  <c r="AQ38" i="17" s="1"/>
  <c r="AP37" i="17"/>
  <c r="AQ37" i="17" s="1"/>
  <c r="AP36" i="17"/>
  <c r="AQ36" i="17" s="1"/>
  <c r="AP35" i="17"/>
  <c r="AQ35" i="17" s="1"/>
  <c r="AP34" i="17"/>
  <c r="AQ34" i="17" s="1"/>
  <c r="AP33" i="17"/>
  <c r="AQ33" i="17" s="1"/>
  <c r="AP32" i="17"/>
  <c r="AQ32" i="17" s="1"/>
  <c r="AP31" i="17"/>
  <c r="AQ31" i="17" s="1"/>
  <c r="AP30" i="17"/>
  <c r="AQ30" i="17" s="1"/>
  <c r="AP29" i="17"/>
  <c r="AQ29" i="17" s="1"/>
  <c r="AP27" i="17"/>
  <c r="AP26" i="17"/>
  <c r="AP25" i="17"/>
  <c r="AQ25" i="17" s="1"/>
  <c r="AP24" i="17"/>
  <c r="AQ24" i="17" s="1"/>
  <c r="AP23" i="17"/>
  <c r="AQ23" i="17" s="1"/>
  <c r="AP22" i="17"/>
  <c r="AQ22" i="17" s="1"/>
  <c r="AP21" i="17"/>
  <c r="AQ21" i="17" s="1"/>
  <c r="AP20" i="17"/>
  <c r="AQ20" i="17" s="1"/>
  <c r="AP19" i="17"/>
  <c r="AQ19" i="17" s="1"/>
  <c r="AP8" i="17"/>
  <c r="AQ8" i="17" s="1"/>
  <c r="AP7" i="17"/>
  <c r="AQ7" i="17" s="1"/>
  <c r="AP6" i="17"/>
  <c r="AQ6" i="17" s="1"/>
  <c r="K3" i="17"/>
  <c r="AR53" i="17" l="1"/>
  <c r="AR1027" i="17"/>
  <c r="AT1027" i="17" s="1"/>
  <c r="Z1044" i="17" s="1"/>
  <c r="AR897" i="17"/>
  <c r="AT897" i="17" s="1"/>
  <c r="Z914" i="17" s="1"/>
  <c r="AR117" i="17"/>
  <c r="AT117" i="17" s="1"/>
  <c r="Z134" i="17" s="1"/>
  <c r="AR832" i="17"/>
  <c r="AT832" i="17" s="1"/>
  <c r="Z849" i="17" s="1"/>
  <c r="AR182" i="17"/>
  <c r="AT182" i="17" s="1"/>
  <c r="Z199" i="17" s="1"/>
  <c r="AR1157" i="17"/>
  <c r="AT1157" i="17" s="1"/>
  <c r="Z1174" i="17" s="1"/>
  <c r="AR767" i="17"/>
  <c r="AT767" i="17" s="1"/>
  <c r="Z784" i="17" s="1"/>
  <c r="AR702" i="17"/>
  <c r="AT702" i="17" s="1"/>
  <c r="Z719" i="17" s="1"/>
  <c r="AR962" i="17"/>
  <c r="AT962" i="17" s="1"/>
  <c r="Z979" i="17" s="1"/>
  <c r="AR247" i="17"/>
  <c r="AT247" i="17" s="1"/>
  <c r="Z264" i="17" s="1"/>
  <c r="AR377" i="17"/>
  <c r="AT377" i="17" s="1"/>
  <c r="Z394" i="17" s="1"/>
  <c r="AR1092" i="17"/>
  <c r="AT1092" i="17" s="1"/>
  <c r="Z1109" i="17" s="1"/>
  <c r="AR637" i="17"/>
  <c r="AT637" i="17" s="1"/>
  <c r="Z654" i="17" s="1"/>
  <c r="AR507" i="17"/>
  <c r="AT507" i="17" s="1"/>
  <c r="Z524" i="17" s="1"/>
  <c r="AR442" i="17"/>
  <c r="AT442" i="17" s="1"/>
  <c r="Z459" i="17" s="1"/>
  <c r="AR1222" i="17"/>
  <c r="AT1222" i="17" s="1"/>
  <c r="Z1239" i="17" s="1"/>
  <c r="AR572" i="17"/>
  <c r="AT572" i="17" s="1"/>
  <c r="Z589" i="17" s="1"/>
  <c r="AR1287" i="17"/>
  <c r="AT1287" i="17" s="1"/>
  <c r="Z1304" i="17" s="1"/>
  <c r="AR312" i="17"/>
  <c r="AT312" i="17" s="1"/>
  <c r="Z329" i="17" s="1"/>
  <c r="AR56" i="17"/>
  <c r="AT56" i="17" s="1"/>
  <c r="AR64" i="17"/>
  <c r="AT64" i="17" s="1"/>
  <c r="AR60" i="17"/>
  <c r="AT60" i="17" s="1"/>
  <c r="AR61" i="17"/>
  <c r="AT61" i="17" s="1"/>
  <c r="AR54" i="17"/>
  <c r="AT54" i="17" s="1"/>
  <c r="AR59" i="17"/>
  <c r="AT59" i="17" s="1"/>
  <c r="AR57" i="17"/>
  <c r="AT57" i="17" s="1"/>
  <c r="AR55" i="17"/>
  <c r="AT55" i="17" s="1"/>
  <c r="AR63" i="17"/>
  <c r="AT63" i="17" s="1"/>
  <c r="AR58" i="17"/>
  <c r="AT58" i="17" s="1"/>
  <c r="AJ69" i="17"/>
  <c r="AQ26" i="17"/>
  <c r="AR6" i="17" s="1"/>
  <c r="AR62" i="17"/>
  <c r="AT62" i="17" s="1"/>
  <c r="AT52" i="17"/>
  <c r="K4" i="17"/>
  <c r="AT53" i="17"/>
  <c r="L3" i="17"/>
  <c r="AQ5" i="17" l="1"/>
  <c r="Z69" i="17"/>
  <c r="L4" i="17"/>
  <c r="M3" i="17"/>
  <c r="AQ4" i="17" l="1"/>
  <c r="M4" i="17"/>
  <c r="N3" i="17"/>
  <c r="O3" i="17" l="1"/>
  <c r="N4" i="17"/>
  <c r="P3" i="17" l="1"/>
  <c r="O4" i="17"/>
  <c r="Q3" i="17" l="1"/>
  <c r="P4" i="17"/>
  <c r="R3" i="17" l="1"/>
  <c r="Q4" i="17"/>
  <c r="R4" i="17" l="1"/>
  <c r="S3" i="17"/>
  <c r="S4" i="17" l="1"/>
  <c r="T3" i="17"/>
  <c r="T4" i="17" l="1"/>
  <c r="U3" i="17"/>
  <c r="U4" i="17" l="1"/>
  <c r="V3" i="17"/>
  <c r="V4" i="17" l="1"/>
  <c r="W3" i="17"/>
  <c r="X3" i="17" l="1"/>
  <c r="W4" i="17"/>
  <c r="Y3" i="17" l="1"/>
  <c r="X4" i="17"/>
  <c r="Z3" i="17" l="1"/>
  <c r="Y4" i="17"/>
  <c r="Z4" i="17" l="1"/>
  <c r="AA3" i="17"/>
  <c r="AB3" i="17" l="1"/>
  <c r="AA4" i="17"/>
  <c r="AB4" i="17" l="1"/>
  <c r="AC3" i="17"/>
  <c r="AC4" i="17" l="1"/>
  <c r="AD3" i="17"/>
  <c r="AD4" i="17" l="1"/>
  <c r="AE3" i="17"/>
  <c r="AE4" i="17" l="1"/>
  <c r="AF3" i="17"/>
  <c r="AG3" i="17" l="1"/>
  <c r="AF4" i="17"/>
  <c r="AH3" i="17" l="1"/>
  <c r="AG4" i="17"/>
  <c r="AH4" i="17" l="1"/>
  <c r="AI3" i="17"/>
  <c r="AI4" i="17" l="1"/>
  <c r="AJ3" i="17"/>
  <c r="AJ4" i="17" l="1"/>
  <c r="AK3" i="17"/>
  <c r="AK4" i="17" l="1"/>
  <c r="AL3" i="17"/>
  <c r="AL4" i="17" l="1"/>
  <c r="AO3" i="17"/>
  <c r="AN3" i="17"/>
  <c r="AN4" i="17" s="1"/>
  <c r="AM3" i="17"/>
  <c r="AM4" i="17" s="1"/>
  <c r="AO4" i="17" l="1"/>
  <c r="AR1046" i="17" l="1"/>
  <c r="AS1046" i="17" s="1"/>
  <c r="AT1046" i="17" s="1"/>
  <c r="AR1111" i="17"/>
  <c r="AS1111" i="17" s="1"/>
  <c r="AT1111" i="17" s="1"/>
  <c r="AR656" i="17"/>
  <c r="AS656" i="17" s="1"/>
  <c r="AT656" i="17" s="1"/>
  <c r="AR396" i="17"/>
  <c r="AS396" i="17" s="1"/>
  <c r="AT396" i="17" s="1"/>
  <c r="AR851" i="17"/>
  <c r="AS851" i="17" s="1"/>
  <c r="AT851" i="17" s="1"/>
  <c r="AR1176" i="17"/>
  <c r="AS1176" i="17" s="1"/>
  <c r="AT1176" i="17" s="1"/>
  <c r="AR201" i="17"/>
  <c r="AS201" i="17" s="1"/>
  <c r="AT201" i="17" s="1"/>
  <c r="AR1241" i="17"/>
  <c r="AS1241" i="17" s="1"/>
  <c r="AT1241" i="17" s="1"/>
  <c r="AR266" i="17"/>
  <c r="AS266" i="17" s="1"/>
  <c r="AT266" i="17" s="1"/>
  <c r="AR981" i="17"/>
  <c r="AS981" i="17" s="1"/>
  <c r="AT981" i="17" s="1"/>
  <c r="AR786" i="17"/>
  <c r="AS786" i="17" s="1"/>
  <c r="AT786" i="17" s="1"/>
  <c r="AR916" i="17"/>
  <c r="AS916" i="17" s="1"/>
  <c r="AT916" i="17" s="1"/>
  <c r="AR71" i="17"/>
  <c r="AS71" i="17" s="1"/>
  <c r="AT71" i="17" s="1"/>
  <c r="AR331" i="17"/>
  <c r="AS331" i="17" s="1"/>
  <c r="AT331" i="17" s="1"/>
  <c r="AR526" i="17"/>
  <c r="AS526" i="17" s="1"/>
  <c r="AT526" i="17" s="1"/>
  <c r="AR461" i="17"/>
  <c r="AS461" i="17" s="1"/>
  <c r="AT461" i="17" s="1"/>
  <c r="AR591" i="17"/>
  <c r="AS591" i="17" s="1"/>
  <c r="AT591" i="17" s="1"/>
  <c r="AR721" i="17"/>
  <c r="AS721" i="17" s="1"/>
  <c r="AT721" i="17" s="1"/>
  <c r="AR136" i="17"/>
  <c r="AS136" i="17" s="1"/>
  <c r="AT136" i="17" s="1"/>
  <c r="AR655" i="17"/>
  <c r="AR850" i="17"/>
  <c r="AR915" i="17"/>
  <c r="AR1110" i="17"/>
  <c r="AR980" i="17"/>
  <c r="AR1240" i="17"/>
  <c r="AR265" i="17"/>
  <c r="AR1045" i="17"/>
  <c r="AR590" i="17"/>
  <c r="AR460" i="17"/>
  <c r="AR395" i="17"/>
  <c r="AR1175" i="17"/>
  <c r="AR525" i="17"/>
  <c r="AR200" i="17"/>
  <c r="AR720" i="17"/>
  <c r="AR135" i="17"/>
  <c r="AR70" i="17"/>
  <c r="AR330" i="17"/>
  <c r="AR785" i="17"/>
  <c r="AS6" i="17"/>
  <c r="AT6" i="17" s="1"/>
  <c r="AR5" i="17"/>
  <c r="R18" i="15"/>
  <c r="X18" i="15" s="1"/>
  <c r="O61" i="15"/>
  <c r="O53" i="15"/>
  <c r="O27" i="15"/>
  <c r="U27" i="15" s="1"/>
  <c r="O26" i="15"/>
  <c r="U26" i="15" s="1"/>
  <c r="O22" i="15"/>
  <c r="U22" i="15" s="1"/>
  <c r="P18" i="15"/>
  <c r="U18" i="15" s="1"/>
  <c r="N9" i="15"/>
  <c r="Q9" i="15" s="1"/>
  <c r="O73" i="15"/>
  <c r="U73" i="15" s="1"/>
  <c r="O59" i="15"/>
  <c r="O45" i="15"/>
  <c r="O69" i="15"/>
  <c r="O55" i="15"/>
  <c r="O49" i="15"/>
  <c r="O23" i="15"/>
  <c r="U23" i="15" s="1"/>
  <c r="O70" i="15"/>
  <c r="O68" i="15"/>
  <c r="O62" i="15"/>
  <c r="O60" i="15"/>
  <c r="O58" i="15"/>
  <c r="O56" i="15"/>
  <c r="O54" i="15"/>
  <c r="O52" i="15"/>
  <c r="O50" i="15"/>
  <c r="O48" i="15"/>
  <c r="O46" i="15"/>
  <c r="O44" i="15"/>
  <c r="O25" i="15"/>
  <c r="U25" i="15" s="1"/>
  <c r="N8" i="15"/>
  <c r="Q8" i="15" s="1"/>
  <c r="O63" i="15"/>
  <c r="O57" i="15"/>
  <c r="O47" i="15"/>
  <c r="N10" i="15"/>
  <c r="Q10" i="15" s="1"/>
  <c r="R19" i="15"/>
  <c r="X19" i="15" s="1"/>
  <c r="R17" i="15"/>
  <c r="X17" i="15" s="1"/>
  <c r="O28" i="15"/>
  <c r="U28" i="15" s="1"/>
  <c r="O24" i="15"/>
  <c r="U24" i="15" s="1"/>
  <c r="P19" i="15"/>
  <c r="U19" i="15" s="1"/>
  <c r="P17" i="15"/>
  <c r="U17" i="15" s="1"/>
  <c r="N7" i="15"/>
  <c r="Q7" i="15" s="1"/>
  <c r="O51" i="15"/>
  <c r="AS5" i="17" l="1"/>
  <c r="AU5" i="17"/>
  <c r="AU525" i="17"/>
  <c r="AS525" i="17"/>
  <c r="AT525" i="17" s="1"/>
  <c r="AS980" i="17"/>
  <c r="AT980" i="17" s="1"/>
  <c r="AU980" i="17"/>
  <c r="AU1175" i="17"/>
  <c r="AS1175" i="17"/>
  <c r="AT1175" i="17" s="1"/>
  <c r="AS1110" i="17"/>
  <c r="AT1110" i="17" s="1"/>
  <c r="AU1110" i="17"/>
  <c r="AU785" i="17"/>
  <c r="AS785" i="17"/>
  <c r="AT785" i="17" s="1"/>
  <c r="AS395" i="17"/>
  <c r="AT395" i="17" s="1"/>
  <c r="AU395" i="17"/>
  <c r="AS915" i="17"/>
  <c r="AT915" i="17" s="1"/>
  <c r="AU915" i="17"/>
  <c r="AU330" i="17"/>
  <c r="AS330" i="17"/>
  <c r="AT330" i="17" s="1"/>
  <c r="AS460" i="17"/>
  <c r="AT460" i="17" s="1"/>
  <c r="AU460" i="17"/>
  <c r="AS850" i="17"/>
  <c r="AT850" i="17" s="1"/>
  <c r="AU850" i="17"/>
  <c r="AS70" i="17"/>
  <c r="AT70" i="17" s="1"/>
  <c r="AU70" i="17"/>
  <c r="AU590" i="17"/>
  <c r="AS590" i="17"/>
  <c r="AT590" i="17" s="1"/>
  <c r="AU655" i="17"/>
  <c r="AS655" i="17"/>
  <c r="AT655" i="17" s="1"/>
  <c r="AS135" i="17"/>
  <c r="AT135" i="17" s="1"/>
  <c r="AU135" i="17"/>
  <c r="AU1045" i="17"/>
  <c r="AS1045" i="17"/>
  <c r="AT1045" i="17" s="1"/>
  <c r="AS720" i="17"/>
  <c r="AT720" i="17" s="1"/>
  <c r="AU720" i="17"/>
  <c r="AU265" i="17"/>
  <c r="AS265" i="17"/>
  <c r="AT265" i="17" s="1"/>
  <c r="AU200" i="17"/>
  <c r="AS200" i="17"/>
  <c r="AT200" i="17" s="1"/>
  <c r="AU1240" i="17"/>
  <c r="AS1240" i="17"/>
  <c r="AT1240" i="17" s="1"/>
  <c r="AF57" i="15"/>
  <c r="AE57" i="15"/>
  <c r="U57" i="15"/>
  <c r="AF47" i="15"/>
  <c r="AE47" i="15"/>
  <c r="U47" i="15"/>
  <c r="AF50" i="15"/>
  <c r="AE50" i="15"/>
  <c r="U50" i="15"/>
  <c r="AF70" i="15"/>
  <c r="AE70" i="15"/>
  <c r="U70" i="15"/>
  <c r="AF63" i="15"/>
  <c r="AE63" i="15"/>
  <c r="U63" i="15"/>
  <c r="AF54" i="15"/>
  <c r="AE54" i="15"/>
  <c r="U54" i="15"/>
  <c r="AF49" i="15"/>
  <c r="AE49" i="15"/>
  <c r="U49" i="15"/>
  <c r="AF56" i="15"/>
  <c r="AE56" i="15"/>
  <c r="U56" i="15"/>
  <c r="AF55" i="15"/>
  <c r="AE55" i="15"/>
  <c r="U55" i="15"/>
  <c r="AF52" i="15"/>
  <c r="AE52" i="15"/>
  <c r="U52" i="15"/>
  <c r="AF58" i="15"/>
  <c r="AE58" i="15"/>
  <c r="U58" i="15"/>
  <c r="AF69" i="15"/>
  <c r="AE69" i="15"/>
  <c r="U69" i="15"/>
  <c r="AF44" i="15"/>
  <c r="AE44" i="15"/>
  <c r="U44" i="15"/>
  <c r="AF60" i="15"/>
  <c r="AE60" i="15"/>
  <c r="U60" i="15"/>
  <c r="AF45" i="15"/>
  <c r="AE45" i="15"/>
  <c r="U45" i="15"/>
  <c r="AF53" i="15"/>
  <c r="AE53" i="15"/>
  <c r="U53" i="15"/>
  <c r="AF46" i="15"/>
  <c r="AE46" i="15"/>
  <c r="U46" i="15"/>
  <c r="AF62" i="15"/>
  <c r="AE62" i="15"/>
  <c r="U62" i="15"/>
  <c r="AF59" i="15"/>
  <c r="AE59" i="15"/>
  <c r="U59" i="15"/>
  <c r="AF61" i="15"/>
  <c r="AE61" i="15"/>
  <c r="U61" i="15"/>
  <c r="AF51" i="15"/>
  <c r="AE51" i="15"/>
  <c r="U51" i="15"/>
  <c r="AF48" i="15"/>
  <c r="AE48" i="15"/>
  <c r="U48" i="15"/>
  <c r="AF68" i="15"/>
  <c r="AE68" i="15"/>
  <c r="U68" i="15"/>
  <c r="AK2" i="17" l="1"/>
  <c r="AS4" i="17"/>
  <c r="P134" i="17"/>
  <c r="F134" i="17"/>
  <c r="P979" i="17"/>
  <c r="F979" i="17"/>
  <c r="P264" i="17"/>
  <c r="F264" i="17"/>
  <c r="F199" i="17"/>
  <c r="P199" i="17"/>
  <c r="F914" i="17"/>
  <c r="P914" i="17"/>
  <c r="P459" i="17"/>
  <c r="F459" i="17"/>
  <c r="P1044" i="17"/>
  <c r="F1044" i="17"/>
  <c r="P329" i="17"/>
  <c r="F329" i="17"/>
  <c r="P719" i="17"/>
  <c r="F719" i="17"/>
  <c r="F849" i="17"/>
  <c r="P849" i="17"/>
  <c r="F589" i="17"/>
  <c r="P589" i="17"/>
  <c r="F524" i="17"/>
  <c r="P524" i="17"/>
  <c r="P654" i="17"/>
  <c r="F654" i="17"/>
  <c r="F394" i="17"/>
  <c r="P394" i="17"/>
  <c r="AT5" i="17"/>
  <c r="F784" i="17"/>
  <c r="P784" i="17"/>
  <c r="P1174" i="17"/>
  <c r="F1174" i="17"/>
  <c r="F1304" i="17"/>
  <c r="P1304" i="17"/>
  <c r="P1109" i="17"/>
  <c r="F1109" i="17"/>
  <c r="F1239" i="17"/>
  <c r="P1239" i="17"/>
  <c r="AT4" i="17" l="1"/>
  <c r="AR4" i="17" s="1"/>
  <c r="P69" i="17"/>
  <c r="F69" i="17"/>
</calcChain>
</file>

<file path=xl/sharedStrings.xml><?xml version="1.0" encoding="utf-8"?>
<sst xmlns="http://schemas.openxmlformats.org/spreadsheetml/2006/main" count="1277" uniqueCount="224">
  <si>
    <t>月</t>
  </si>
  <si>
    <t>利用者様氏名</t>
    <rPh sb="0" eb="4">
      <t>リヨウシャサマ</t>
    </rPh>
    <rPh sb="4" eb="6">
      <t>シメイ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</si>
  <si>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</si>
  <si>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</si>
  <si>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処遇改善加算</t>
    <rPh sb="0" eb="2">
      <t>ショグウ</t>
    </rPh>
    <rPh sb="2" eb="4">
      <t>カイゼン</t>
    </rPh>
    <rPh sb="4" eb="6">
      <t>カサン</t>
    </rPh>
    <phoneticPr fontId="6"/>
  </si>
  <si>
    <t>計</t>
    <rPh sb="0" eb="1">
      <t>ケイ</t>
    </rPh>
    <phoneticPr fontId="6"/>
  </si>
  <si>
    <t>単位数合計</t>
    <rPh sb="0" eb="3">
      <t>タンイスウ</t>
    </rPh>
    <rPh sb="3" eb="5">
      <t>ゴウケイ</t>
    </rPh>
    <phoneticPr fontId="6"/>
  </si>
  <si>
    <t>施設収入額</t>
    <rPh sb="0" eb="2">
      <t>シセツ</t>
    </rPh>
    <rPh sb="2" eb="4">
      <t>シュウニュウ</t>
    </rPh>
    <rPh sb="4" eb="5">
      <t>ガク</t>
    </rPh>
    <phoneticPr fontId="6"/>
  </si>
  <si>
    <t>国保連負担額</t>
    <rPh sb="0" eb="2">
      <t>コクホ</t>
    </rPh>
    <rPh sb="2" eb="3">
      <t>レン</t>
    </rPh>
    <rPh sb="3" eb="5">
      <t>フタン</t>
    </rPh>
    <rPh sb="5" eb="6">
      <t>ガク</t>
    </rPh>
    <phoneticPr fontId="6"/>
  </si>
  <si>
    <t>利用者様負担額</t>
    <rPh sb="0" eb="4">
      <t>リヨウシャサマ</t>
    </rPh>
    <rPh sb="4" eb="6">
      <t>フタン</t>
    </rPh>
    <rPh sb="6" eb="7">
      <t>ガク</t>
    </rPh>
    <phoneticPr fontId="6"/>
  </si>
  <si>
    <t>様</t>
    <rPh sb="0" eb="1">
      <t>サマ</t>
    </rPh>
    <phoneticPr fontId="6"/>
  </si>
  <si>
    <t>要支援デイ</t>
    <rPh sb="0" eb="3">
      <t>ヨウシエン</t>
    </rPh>
    <phoneticPr fontId="6"/>
  </si>
  <si>
    <t>要支援日割</t>
    <rPh sb="0" eb="1">
      <t>ヨウ</t>
    </rPh>
    <rPh sb="1" eb="3">
      <t>シエン</t>
    </rPh>
    <rPh sb="3" eb="5">
      <t>ヒワ</t>
    </rPh>
    <phoneticPr fontId="6"/>
  </si>
  <si>
    <t>運動器加算</t>
    <rPh sb="0" eb="2">
      <t>ウンドウ</t>
    </rPh>
    <rPh sb="2" eb="3">
      <t>キ</t>
    </rPh>
    <rPh sb="3" eb="5">
      <t>カサン</t>
    </rPh>
    <phoneticPr fontId="6"/>
  </si>
  <si>
    <t>同一建物減算(要支援)</t>
    <rPh sb="0" eb="2">
      <t>ドウイツ</t>
    </rPh>
    <rPh sb="2" eb="4">
      <t>タテモノ</t>
    </rPh>
    <rPh sb="4" eb="6">
      <t>ゲンサン</t>
    </rPh>
    <rPh sb="7" eb="10">
      <t>ヨウシエン</t>
    </rPh>
    <phoneticPr fontId="6"/>
  </si>
  <si>
    <t>デイ(2～3)</t>
    <phoneticPr fontId="6"/>
  </si>
  <si>
    <t>デイ(3～4)</t>
    <phoneticPr fontId="6"/>
  </si>
  <si>
    <t>デイ(4～5)</t>
    <phoneticPr fontId="6"/>
  </si>
  <si>
    <t>デイ(5～6)</t>
    <phoneticPr fontId="6"/>
  </si>
  <si>
    <t>デイ(6～7)</t>
    <phoneticPr fontId="6"/>
  </si>
  <si>
    <t>デイ(7～8)</t>
    <phoneticPr fontId="6"/>
  </si>
  <si>
    <t>デイ(8～9)</t>
    <phoneticPr fontId="6"/>
  </si>
  <si>
    <t>要支援</t>
    <rPh sb="0" eb="1">
      <t>ヨウ</t>
    </rPh>
    <rPh sb="1" eb="3">
      <t>シエン</t>
    </rPh>
    <phoneticPr fontId="6"/>
  </si>
  <si>
    <t>要介護</t>
    <rPh sb="0" eb="3">
      <t>ヨウカイゴ</t>
    </rPh>
    <phoneticPr fontId="6"/>
  </si>
  <si>
    <t>限度単位数</t>
    <rPh sb="0" eb="2">
      <t>ゲンド</t>
    </rPh>
    <rPh sb="2" eb="5">
      <t>タンイスウ</t>
    </rPh>
    <phoneticPr fontId="6"/>
  </si>
  <si>
    <t>給付率</t>
    <rPh sb="0" eb="2">
      <t>キュウフ</t>
    </rPh>
    <rPh sb="2" eb="3">
      <t>リツ</t>
    </rPh>
    <phoneticPr fontId="6"/>
  </si>
  <si>
    <t>提供時間</t>
    <rPh sb="0" eb="2">
      <t>テイキョウ</t>
    </rPh>
    <rPh sb="2" eb="4">
      <t>ジカン</t>
    </rPh>
    <phoneticPr fontId="6"/>
  </si>
  <si>
    <t>その他</t>
    <rPh sb="2" eb="3">
      <t>タ</t>
    </rPh>
    <phoneticPr fontId="6"/>
  </si>
  <si>
    <t>保険一割負担</t>
    <rPh sb="0" eb="2">
      <t>ホケン</t>
    </rPh>
    <rPh sb="2" eb="3">
      <t>イチ</t>
    </rPh>
    <rPh sb="3" eb="4">
      <t>ワリ</t>
    </rPh>
    <rPh sb="4" eb="6">
      <t>フタン</t>
    </rPh>
    <phoneticPr fontId="6"/>
  </si>
  <si>
    <t>保険外負担</t>
    <rPh sb="0" eb="2">
      <t>ホケン</t>
    </rPh>
    <rPh sb="2" eb="3">
      <t>ガイ</t>
    </rPh>
    <rPh sb="3" eb="5">
      <t>フタン</t>
    </rPh>
    <phoneticPr fontId="6"/>
  </si>
  <si>
    <t>単位数合計</t>
    <rPh sb="0" eb="2">
      <t>タンイ</t>
    </rPh>
    <rPh sb="2" eb="3">
      <t>スウ</t>
    </rPh>
    <rPh sb="3" eb="5">
      <t>ゴウケイ</t>
    </rPh>
    <phoneticPr fontId="6"/>
  </si>
  <si>
    <t>デイサービス利用実績表</t>
    <rPh sb="6" eb="8">
      <t>リヨウ</t>
    </rPh>
    <rPh sb="8" eb="10">
      <t>ジッセキ</t>
    </rPh>
    <rPh sb="10" eb="11">
      <t>ヒョウ</t>
    </rPh>
    <phoneticPr fontId="6"/>
  </si>
  <si>
    <t>0</t>
  </si>
  <si>
    <t>延長加算</t>
  </si>
  <si>
    <t>個別機能訓練加算Ⅰ</t>
  </si>
  <si>
    <t>個別機能訓練加算Ⅱ</t>
  </si>
  <si>
    <t>入浴加算</t>
  </si>
  <si>
    <t>認知症対応加算</t>
  </si>
  <si>
    <t>送迎減算（片道）</t>
  </si>
  <si>
    <t>中重度ケア体制加算</t>
  </si>
  <si>
    <t>生活機能向上連携加算１</t>
  </si>
  <si>
    <t>生活機能向上連携加算２</t>
  </si>
  <si>
    <t>ADL維持等加算Ⅰ</t>
  </si>
  <si>
    <t>ADL維持等加算Ⅱ</t>
  </si>
  <si>
    <t>栄養スクリーニング加算</t>
  </si>
  <si>
    <t>栄養改善加算</t>
  </si>
  <si>
    <t>昼食代</t>
  </si>
  <si>
    <t>おやつ代</t>
  </si>
  <si>
    <t>パット代</t>
  </si>
  <si>
    <t>リハビリパンツ代</t>
  </si>
  <si>
    <t>おむつ代</t>
  </si>
  <si>
    <t>お泊りサービス</t>
  </si>
  <si>
    <t>シーツ交換代</t>
  </si>
  <si>
    <t>夕食代</t>
  </si>
  <si>
    <t>朝食代</t>
  </si>
  <si>
    <t>時間外利用料</t>
  </si>
  <si>
    <t>洗濯代</t>
  </si>
  <si>
    <t>通院サポート</t>
  </si>
  <si>
    <t>保険外事業利用（要介護）</t>
  </si>
  <si>
    <t>通所介護実費請求（要支援）</t>
  </si>
  <si>
    <t>灰色のシートは記入見本やサンプルです。</t>
    <rPh sb="0" eb="2">
      <t>ハイイロ</t>
    </rPh>
    <rPh sb="7" eb="9">
      <t>キニュウ</t>
    </rPh>
    <rPh sb="9" eb="11">
      <t>ミホン</t>
    </rPh>
    <phoneticPr fontId="9"/>
  </si>
  <si>
    <t>西暦</t>
    <rPh sb="0" eb="2">
      <t>セイレキ</t>
    </rPh>
    <phoneticPr fontId="6"/>
  </si>
  <si>
    <t>管理月</t>
    <rPh sb="0" eb="3">
      <t>カンリヅキ</t>
    </rPh>
    <phoneticPr fontId="6"/>
  </si>
  <si>
    <t>※このページは国の既定の変更等がない限り、基本的に書き換える必要はございません。</t>
    <rPh sb="7" eb="8">
      <t>クニ</t>
    </rPh>
    <rPh sb="9" eb="11">
      <t>キテイ</t>
    </rPh>
    <rPh sb="12" eb="15">
      <t>ヘンコウトウ</t>
    </rPh>
    <rPh sb="18" eb="19">
      <t>カギ</t>
    </rPh>
    <rPh sb="25" eb="26">
      <t>カ</t>
    </rPh>
    <rPh sb="27" eb="28">
      <t>カ</t>
    </rPh>
    <rPh sb="30" eb="32">
      <t>ヒツヨウ</t>
    </rPh>
    <phoneticPr fontId="9"/>
  </si>
  <si>
    <t>単位表</t>
    <rPh sb="0" eb="2">
      <t>タンイ</t>
    </rPh>
    <rPh sb="2" eb="3">
      <t>ヒョウ</t>
    </rPh>
    <phoneticPr fontId="6"/>
  </si>
  <si>
    <t>地域単価</t>
    <rPh sb="0" eb="2">
      <t>チイキ</t>
    </rPh>
    <rPh sb="2" eb="4">
      <t>タンカ</t>
    </rPh>
    <phoneticPr fontId="6"/>
  </si>
  <si>
    <t>1級地</t>
  </si>
  <si>
    <t>2級地</t>
  </si>
  <si>
    <t>国基準</t>
    <rPh sb="0" eb="1">
      <t>クニ</t>
    </rPh>
    <rPh sb="1" eb="3">
      <t>キジュン</t>
    </rPh>
    <phoneticPr fontId="6"/>
  </si>
  <si>
    <t>日割り</t>
    <rPh sb="0" eb="2">
      <t>ヒワ</t>
    </rPh>
    <phoneticPr fontId="6"/>
  </si>
  <si>
    <t>3級地</t>
  </si>
  <si>
    <t>基本料金（月額）</t>
    <rPh sb="0" eb="4">
      <t>キホンリョウキン</t>
    </rPh>
    <rPh sb="5" eb="7">
      <t>ゲツガク</t>
    </rPh>
    <phoneticPr fontId="6"/>
  </si>
  <si>
    <t>要支援</t>
    <rPh sb="0" eb="3">
      <t>ヨウシエン</t>
    </rPh>
    <phoneticPr fontId="6"/>
  </si>
  <si>
    <t>4級地</t>
  </si>
  <si>
    <t>5級地</t>
  </si>
  <si>
    <t>基本料金（回数）</t>
    <rPh sb="0" eb="4">
      <t>キホンリョウキン</t>
    </rPh>
    <rPh sb="5" eb="7">
      <t>カイスウ</t>
    </rPh>
    <phoneticPr fontId="6"/>
  </si>
  <si>
    <t>6級地</t>
  </si>
  <si>
    <t>7級地</t>
  </si>
  <si>
    <t>その他</t>
    <phoneticPr fontId="9"/>
  </si>
  <si>
    <t>※市区町村基準サービスについては、各市町村のサービスをご確認下さい。</t>
    <rPh sb="1" eb="3">
      <t>シク</t>
    </rPh>
    <rPh sb="3" eb="5">
      <t>チョウソン</t>
    </rPh>
    <rPh sb="5" eb="7">
      <t>キジュン</t>
    </rPh>
    <rPh sb="17" eb="18">
      <t>カク</t>
    </rPh>
    <rPh sb="18" eb="21">
      <t>シチョウソン</t>
    </rPh>
    <rPh sb="28" eb="30">
      <t>カクニン</t>
    </rPh>
    <rPh sb="30" eb="31">
      <t>クダ</t>
    </rPh>
    <phoneticPr fontId="6"/>
  </si>
  <si>
    <t>要支援加算</t>
    <rPh sb="0" eb="3">
      <t>ヨウシエン</t>
    </rPh>
    <rPh sb="3" eb="5">
      <t>カサン</t>
    </rPh>
    <phoneticPr fontId="6"/>
  </si>
  <si>
    <t>要支援減算</t>
    <rPh sb="0" eb="3">
      <t>ヨウシエン</t>
    </rPh>
    <rPh sb="3" eb="5">
      <t>ゲンサン</t>
    </rPh>
    <phoneticPr fontId="6"/>
  </si>
  <si>
    <t>2～3</t>
    <phoneticPr fontId="6"/>
  </si>
  <si>
    <t>3～4</t>
    <phoneticPr fontId="6"/>
  </si>
  <si>
    <t>4～5</t>
    <phoneticPr fontId="6"/>
  </si>
  <si>
    <t>5～6</t>
    <phoneticPr fontId="6"/>
  </si>
  <si>
    <t>6～7</t>
    <phoneticPr fontId="6"/>
  </si>
  <si>
    <t>7～8</t>
    <phoneticPr fontId="6"/>
  </si>
  <si>
    <t>8～9</t>
    <phoneticPr fontId="6"/>
  </si>
  <si>
    <t>要介護</t>
    <rPh sb="0" eb="1">
      <t>ヨウ</t>
    </rPh>
    <rPh sb="1" eb="3">
      <t>カイゴ</t>
    </rPh>
    <phoneticPr fontId="6"/>
  </si>
  <si>
    <t>要介護加算</t>
    <rPh sb="0" eb="1">
      <t>ヨウ</t>
    </rPh>
    <rPh sb="1" eb="3">
      <t>カイゴ</t>
    </rPh>
    <rPh sb="3" eb="5">
      <t>カサン</t>
    </rPh>
    <phoneticPr fontId="6"/>
  </si>
  <si>
    <t>単位数</t>
    <rPh sb="0" eb="3">
      <t>タンイスウ</t>
    </rPh>
    <phoneticPr fontId="6"/>
  </si>
  <si>
    <t>10割負担</t>
    <rPh sb="2" eb="3">
      <t>ワリ</t>
    </rPh>
    <rPh sb="3" eb="5">
      <t>フタン</t>
    </rPh>
    <phoneticPr fontId="6"/>
  </si>
  <si>
    <t>給付率</t>
    <rPh sb="0" eb="3">
      <t>キュウフリツ</t>
    </rPh>
    <phoneticPr fontId="6"/>
  </si>
  <si>
    <t>延長加算</t>
    <rPh sb="0" eb="2">
      <t>エンチョウ</t>
    </rPh>
    <rPh sb="2" eb="4">
      <t>カサン</t>
    </rPh>
    <phoneticPr fontId="6"/>
  </si>
  <si>
    <t>個別機能訓練加算(Ⅰ)イ</t>
    <rPh sb="0" eb="2">
      <t>コベツ</t>
    </rPh>
    <rPh sb="2" eb="4">
      <t>キノウ</t>
    </rPh>
    <rPh sb="4" eb="6">
      <t>クンレン</t>
    </rPh>
    <rPh sb="6" eb="8">
      <t>カサン</t>
    </rPh>
    <phoneticPr fontId="6"/>
  </si>
  <si>
    <t>個別機能訓練加算(Ⅰ)ロ</t>
    <rPh sb="0" eb="2">
      <t>コベツ</t>
    </rPh>
    <rPh sb="2" eb="4">
      <t>キノウ</t>
    </rPh>
    <rPh sb="4" eb="6">
      <t>クンレン</t>
    </rPh>
    <rPh sb="6" eb="8">
      <t>カサン</t>
    </rPh>
    <phoneticPr fontId="6"/>
  </si>
  <si>
    <t>個別機能訓練加算(Ⅱ)</t>
    <rPh sb="0" eb="2">
      <t>コベツ</t>
    </rPh>
    <rPh sb="2" eb="4">
      <t>キノウ</t>
    </rPh>
    <rPh sb="4" eb="6">
      <t>クンレン</t>
    </rPh>
    <rPh sb="6" eb="8">
      <t>カサン</t>
    </rPh>
    <phoneticPr fontId="6"/>
  </si>
  <si>
    <t>月1回</t>
    <rPh sb="0" eb="1">
      <t>ツキ</t>
    </rPh>
    <rPh sb="2" eb="3">
      <t>カイ</t>
    </rPh>
    <phoneticPr fontId="6"/>
  </si>
  <si>
    <t>入浴加算（Ⅰ）</t>
    <rPh sb="0" eb="2">
      <t>ニュウヨク</t>
    </rPh>
    <rPh sb="2" eb="4">
      <t>カサン</t>
    </rPh>
    <phoneticPr fontId="6"/>
  </si>
  <si>
    <t>入浴加算（Ⅱ）</t>
    <rPh sb="0" eb="2">
      <t>ニュウヨク</t>
    </rPh>
    <rPh sb="2" eb="4">
      <t>カサン</t>
    </rPh>
    <phoneticPr fontId="6"/>
  </si>
  <si>
    <t>認知症対応加算</t>
    <rPh sb="0" eb="3">
      <t>ニンチショウ</t>
    </rPh>
    <rPh sb="3" eb="5">
      <t>タイオウ</t>
    </rPh>
    <rPh sb="5" eb="7">
      <t>カサン</t>
    </rPh>
    <phoneticPr fontId="6"/>
  </si>
  <si>
    <t>若年性認知利用者受入加算</t>
    <rPh sb="0" eb="3">
      <t>ジャクネンセイ</t>
    </rPh>
    <rPh sb="3" eb="5">
      <t>ニンチ</t>
    </rPh>
    <rPh sb="5" eb="8">
      <t>リヨウシャ</t>
    </rPh>
    <rPh sb="8" eb="10">
      <t>ウケイレ</t>
    </rPh>
    <rPh sb="10" eb="12">
      <t>カサン</t>
    </rPh>
    <phoneticPr fontId="6"/>
  </si>
  <si>
    <t>中重度ケア体制加算</t>
    <phoneticPr fontId="6"/>
  </si>
  <si>
    <t>生活機能向上連携加算(Ⅰ)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6"/>
  </si>
  <si>
    <t>生活機能向上連携加算(Ⅱ)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6"/>
  </si>
  <si>
    <t>ADL維持等加算(Ⅰ)</t>
    <rPh sb="3" eb="5">
      <t>イジ</t>
    </rPh>
    <rPh sb="5" eb="6">
      <t>トウ</t>
    </rPh>
    <rPh sb="6" eb="8">
      <t>カサン</t>
    </rPh>
    <phoneticPr fontId="6"/>
  </si>
  <si>
    <t>ADL維持等加算(Ⅱ)</t>
    <rPh sb="3" eb="5">
      <t>イジ</t>
    </rPh>
    <rPh sb="5" eb="6">
      <t>トウ</t>
    </rPh>
    <rPh sb="6" eb="8">
      <t>カサン</t>
    </rPh>
    <phoneticPr fontId="6"/>
  </si>
  <si>
    <t>栄養アセスメント加算</t>
    <rPh sb="0" eb="2">
      <t>エイヨウ</t>
    </rPh>
    <rPh sb="8" eb="10">
      <t>カサン</t>
    </rPh>
    <phoneticPr fontId="6"/>
  </si>
  <si>
    <t>栄養改善加算</t>
    <rPh sb="0" eb="2">
      <t>エイヨウ</t>
    </rPh>
    <rPh sb="2" eb="4">
      <t>カイゼン</t>
    </rPh>
    <rPh sb="4" eb="6">
      <t>カサン</t>
    </rPh>
    <phoneticPr fontId="6"/>
  </si>
  <si>
    <t>月2回</t>
    <rPh sb="0" eb="1">
      <t>ツキ</t>
    </rPh>
    <rPh sb="2" eb="3">
      <t>カイ</t>
    </rPh>
    <phoneticPr fontId="6"/>
  </si>
  <si>
    <t>口腔・栄養スクリーニング加算(Ⅰ)</t>
    <rPh sb="0" eb="2">
      <t>コウクウ</t>
    </rPh>
    <rPh sb="3" eb="5">
      <t>エイヨウ</t>
    </rPh>
    <rPh sb="12" eb="14">
      <t>カサン</t>
    </rPh>
    <phoneticPr fontId="6"/>
  </si>
  <si>
    <t>口腔・栄養スクリーニング加算(Ⅱ)</t>
    <rPh sb="0" eb="2">
      <t>コウクウ</t>
    </rPh>
    <rPh sb="3" eb="5">
      <t>エイヨウ</t>
    </rPh>
    <rPh sb="12" eb="14">
      <t>カサン</t>
    </rPh>
    <phoneticPr fontId="6"/>
  </si>
  <si>
    <t>口腔機能向上加算(Ⅰ)</t>
    <rPh sb="0" eb="4">
      <t>コウクウキノウ</t>
    </rPh>
    <rPh sb="4" eb="6">
      <t>コウジョウ</t>
    </rPh>
    <rPh sb="6" eb="8">
      <t>カサン</t>
    </rPh>
    <phoneticPr fontId="6"/>
  </si>
  <si>
    <t>口腔機能向上加算(Ⅱ)</t>
    <rPh sb="0" eb="4">
      <t>コウクウキノウ</t>
    </rPh>
    <rPh sb="4" eb="6">
      <t>コウジョウ</t>
    </rPh>
    <rPh sb="6" eb="8">
      <t>カサン</t>
    </rPh>
    <phoneticPr fontId="6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</si>
  <si>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6"/>
  </si>
  <si>
    <t>地域通所介護感染症災害3％加算</t>
    <phoneticPr fontId="6"/>
  </si>
  <si>
    <t>要介護減算</t>
    <rPh sb="0" eb="3">
      <t>ヨウカイゴ</t>
    </rPh>
    <rPh sb="3" eb="5">
      <t>ゲンサン</t>
    </rPh>
    <phoneticPr fontId="6"/>
  </si>
  <si>
    <t>送迎減算</t>
    <rPh sb="0" eb="2">
      <t>ソウゲイ</t>
    </rPh>
    <rPh sb="2" eb="4">
      <t>ゲンザン</t>
    </rPh>
    <phoneticPr fontId="6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</si>
  <si>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6"/>
  </si>
  <si>
    <t>サービス提供体制強化加算</t>
    <rPh sb="4" eb="12">
      <t>テイキョウタイセイキョウカカサン</t>
    </rPh>
    <phoneticPr fontId="6"/>
  </si>
  <si>
    <t>サービス提供体制強化加算(Ⅰ)</t>
    <rPh sb="4" eb="12">
      <t>テイキョウタイセイキョウカカサン</t>
    </rPh>
    <phoneticPr fontId="6"/>
  </si>
  <si>
    <t>サービス提供体制強化加算(Ⅱ)</t>
    <rPh sb="4" eb="12">
      <t>テイキョウタイセイキョウカカサン</t>
    </rPh>
    <phoneticPr fontId="6"/>
  </si>
  <si>
    <t>サービス提供体制強化加算(Ⅲ)</t>
    <rPh sb="4" eb="12">
      <t>テイキョウタイセイキョウカカサン</t>
    </rPh>
    <phoneticPr fontId="6"/>
  </si>
  <si>
    <t>保険適用外料金（円）</t>
    <rPh sb="0" eb="2">
      <t>ホケン</t>
    </rPh>
    <rPh sb="2" eb="4">
      <t>テキヨウ</t>
    </rPh>
    <rPh sb="4" eb="5">
      <t>ガイ</t>
    </rPh>
    <rPh sb="5" eb="7">
      <t>リョウキン</t>
    </rPh>
    <rPh sb="8" eb="9">
      <t>エン</t>
    </rPh>
    <phoneticPr fontId="6"/>
  </si>
  <si>
    <t>区分支給限度額</t>
    <rPh sb="0" eb="2">
      <t>クブン</t>
    </rPh>
    <rPh sb="2" eb="4">
      <t>シキュウ</t>
    </rPh>
    <rPh sb="4" eb="6">
      <t>ゲンド</t>
    </rPh>
    <rPh sb="6" eb="7">
      <t>ガク</t>
    </rPh>
    <phoneticPr fontId="6"/>
  </si>
  <si>
    <t>管理期間</t>
    <rPh sb="0" eb="2">
      <t>カンリ</t>
    </rPh>
    <rPh sb="2" eb="4">
      <t>キカン</t>
    </rPh>
    <phoneticPr fontId="6"/>
  </si>
  <si>
    <t>1ヶ月（単位）</t>
    <rPh sb="2" eb="3">
      <t>ゲツ</t>
    </rPh>
    <rPh sb="4" eb="6">
      <t>タンイ</t>
    </rPh>
    <phoneticPr fontId="6"/>
  </si>
  <si>
    <t>要支援1</t>
    <rPh sb="0" eb="1">
      <t>ヨウ</t>
    </rPh>
    <rPh sb="1" eb="3">
      <t>シエン</t>
    </rPh>
    <phoneticPr fontId="6"/>
  </si>
  <si>
    <t>要支援2</t>
    <rPh sb="0" eb="1">
      <t>ヨウ</t>
    </rPh>
    <rPh sb="1" eb="3">
      <t>シエン</t>
    </rPh>
    <phoneticPr fontId="6"/>
  </si>
  <si>
    <t>要介護1</t>
    <rPh sb="0" eb="1">
      <t>ヨウ</t>
    </rPh>
    <rPh sb="1" eb="3">
      <t>カイゴ</t>
    </rPh>
    <phoneticPr fontId="6"/>
  </si>
  <si>
    <t>要介護2</t>
    <rPh sb="0" eb="1">
      <t>ヨウ</t>
    </rPh>
    <rPh sb="1" eb="3">
      <t>カイゴ</t>
    </rPh>
    <phoneticPr fontId="6"/>
  </si>
  <si>
    <t>要介護3</t>
    <rPh sb="0" eb="1">
      <t>ヨウ</t>
    </rPh>
    <rPh sb="1" eb="3">
      <t>カイゴ</t>
    </rPh>
    <phoneticPr fontId="6"/>
  </si>
  <si>
    <t>要介護4</t>
    <rPh sb="0" eb="1">
      <t>ヨウ</t>
    </rPh>
    <rPh sb="1" eb="3">
      <t>カイゴ</t>
    </rPh>
    <phoneticPr fontId="6"/>
  </si>
  <si>
    <t>要介護5</t>
    <rPh sb="0" eb="1">
      <t>ヨウ</t>
    </rPh>
    <rPh sb="1" eb="3">
      <t>カイゴ</t>
    </rPh>
    <phoneticPr fontId="6"/>
  </si>
  <si>
    <t>昼食代</t>
    <phoneticPr fontId="6"/>
  </si>
  <si>
    <t>おやつ代</t>
    <phoneticPr fontId="6"/>
  </si>
  <si>
    <t>パット代</t>
    <phoneticPr fontId="6"/>
  </si>
  <si>
    <t>リハビリパンツ代</t>
    <phoneticPr fontId="6"/>
  </si>
  <si>
    <t>おむつ代</t>
    <phoneticPr fontId="6"/>
  </si>
  <si>
    <t>お泊りサービス</t>
    <phoneticPr fontId="6"/>
  </si>
  <si>
    <t>シーツ交換代</t>
    <phoneticPr fontId="6"/>
  </si>
  <si>
    <t>夕食代</t>
    <phoneticPr fontId="6"/>
  </si>
  <si>
    <t>朝食代</t>
    <phoneticPr fontId="6"/>
  </si>
  <si>
    <t>時間外利用料</t>
    <phoneticPr fontId="6"/>
  </si>
  <si>
    <t>洗濯代</t>
    <phoneticPr fontId="6"/>
  </si>
  <si>
    <t>通院サポート（最初の３時間）</t>
    <rPh sb="7" eb="9">
      <t>サイショ</t>
    </rPh>
    <rPh sb="11" eb="13">
      <t>ジカン</t>
    </rPh>
    <phoneticPr fontId="6"/>
  </si>
  <si>
    <t>通院サポート延長（１時間毎）</t>
    <rPh sb="10" eb="12">
      <t>ジカン</t>
    </rPh>
    <rPh sb="12" eb="13">
      <t>マイ</t>
    </rPh>
    <phoneticPr fontId="6"/>
  </si>
  <si>
    <t>保険外事業利用（要介護）</t>
    <phoneticPr fontId="6"/>
  </si>
  <si>
    <t>通所介護実費請求（要支援）</t>
    <phoneticPr fontId="6"/>
  </si>
  <si>
    <t>※おやつ提供無しの施設は入力しない</t>
    <rPh sb="4" eb="6">
      <t>テイキョウ</t>
    </rPh>
    <rPh sb="6" eb="7">
      <t>ナ</t>
    </rPh>
    <rPh sb="9" eb="11">
      <t>シセツ</t>
    </rPh>
    <rPh sb="12" eb="14">
      <t>ニュウリョク</t>
    </rPh>
    <phoneticPr fontId="9"/>
  </si>
  <si>
    <t>＜管理記入表（月次管理）＞</t>
    <rPh sb="1" eb="6">
      <t>カンリキニュウヒョウ</t>
    </rPh>
    <rPh sb="7" eb="9">
      <t>ゲツジ</t>
    </rPh>
    <rPh sb="9" eb="11">
      <t>カンリ</t>
    </rPh>
    <phoneticPr fontId="6"/>
  </si>
  <si>
    <t>■本資料　もくじ</t>
    <rPh sb="1" eb="4">
      <t>ホンシリョウ</t>
    </rPh>
    <phoneticPr fontId="9"/>
  </si>
  <si>
    <t>施設名</t>
    <rPh sb="0" eb="2">
      <t>シセツ</t>
    </rPh>
    <rPh sb="2" eb="3">
      <t>メイ</t>
    </rPh>
    <phoneticPr fontId="6"/>
  </si>
  <si>
    <t>樹楽</t>
    <rPh sb="0" eb="1">
      <t>キ</t>
    </rPh>
    <rPh sb="1" eb="2">
      <t>ラク</t>
    </rPh>
    <phoneticPr fontId="6"/>
  </si>
  <si>
    <t>地域単価</t>
    <phoneticPr fontId="6"/>
  </si>
  <si>
    <t>※項目をクリックすると、ページ内でジャンプします。</t>
    <rPh sb="1" eb="3">
      <t>コウモク</t>
    </rPh>
    <rPh sb="15" eb="16">
      <t>ナイ</t>
    </rPh>
    <phoneticPr fontId="9"/>
  </si>
  <si>
    <t>【契約後】　利用者管理</t>
    <rPh sb="1" eb="3">
      <t>ケイヤク</t>
    </rPh>
    <rPh sb="3" eb="4">
      <t>ゴ</t>
    </rPh>
    <rPh sb="6" eb="9">
      <t>リヨウシャ</t>
    </rPh>
    <rPh sb="9" eb="11">
      <t>カンリ</t>
    </rPh>
    <phoneticPr fontId="9"/>
  </si>
  <si>
    <t xml:space="preserve"> ※手動で入力してください。</t>
    <rPh sb="2" eb="4">
      <t>シュドウ</t>
    </rPh>
    <rPh sb="5" eb="7">
      <t>ニュウリョク</t>
    </rPh>
    <phoneticPr fontId="6"/>
  </si>
  <si>
    <t>要支援</t>
    <rPh sb="0" eb="1">
      <t>ヨウ</t>
    </rPh>
    <rPh sb="1" eb="3">
      <t>シエン</t>
    </rPh>
    <phoneticPr fontId="9"/>
  </si>
  <si>
    <t>要支援1</t>
    <phoneticPr fontId="9"/>
  </si>
  <si>
    <t>要支援2</t>
  </si>
  <si>
    <t>／</t>
    <phoneticPr fontId="9"/>
  </si>
  <si>
    <t>単位数</t>
    <phoneticPr fontId="9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</si>
  <si>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6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</si>
  <si>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</si>
  <si>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</si>
  <si>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栄養改善加算</t>
    <rPh sb="0" eb="4">
      <t>エイヨウカイゼン</t>
    </rPh>
    <rPh sb="4" eb="6">
      <t>カサン</t>
    </rPh>
    <phoneticPr fontId="1"/>
  </si>
  <si>
    <t>生活機能向上加算(Ⅰ)</t>
    <rPh sb="0" eb="2">
      <t>セイカツ</t>
    </rPh>
    <rPh sb="2" eb="4">
      <t>キノウ</t>
    </rPh>
    <rPh sb="4" eb="6">
      <t>コウジョウ</t>
    </rPh>
    <rPh sb="6" eb="8">
      <t>カサン</t>
    </rPh>
    <phoneticPr fontId="1"/>
  </si>
  <si>
    <t>生活機能向上加算(Ⅱ)</t>
    <rPh sb="0" eb="2">
      <t>セイカツ</t>
    </rPh>
    <rPh sb="2" eb="4">
      <t>キノウ</t>
    </rPh>
    <rPh sb="4" eb="6">
      <t>コウジョウ</t>
    </rPh>
    <rPh sb="6" eb="8">
      <t>カサン</t>
    </rPh>
    <phoneticPr fontId="1"/>
  </si>
  <si>
    <t>一体的サービス提供加算</t>
    <rPh sb="0" eb="3">
      <t>イッタイテキ</t>
    </rPh>
    <rPh sb="7" eb="9">
      <t>テイキョウ</t>
    </rPh>
    <rPh sb="9" eb="11">
      <t>カサン</t>
    </rPh>
    <phoneticPr fontId="1"/>
  </si>
  <si>
    <t>要介護</t>
    <rPh sb="0" eb="1">
      <t>ヨウ</t>
    </rPh>
    <rPh sb="1" eb="3">
      <t>カイゴ</t>
    </rPh>
    <phoneticPr fontId="9"/>
  </si>
  <si>
    <t>要介護サービス提供体制強化加算</t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</si>
  <si>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（片道）</t>
    <phoneticPr fontId="9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</si>
  <si>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phoneticPr fontId="6"/>
  </si>
  <si>
    <t>業務継続計画未策定減算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phoneticPr fontId="6"/>
  </si>
  <si>
    <t>処遇改善加算Ⅰ</t>
  </si>
  <si>
    <t>処遇改善加算Ⅱ</t>
  </si>
  <si>
    <t>処遇改善加算Ⅲ</t>
  </si>
  <si>
    <t>処遇改善加算Ⅳ</t>
  </si>
  <si>
    <t>処遇改善加算Ⅴ(1)</t>
  </si>
  <si>
    <t>処遇改善加算Ⅴ(2)</t>
  </si>
  <si>
    <t>処遇改善加算Ⅴ(3)</t>
  </si>
  <si>
    <t>処遇改善加算Ⅴ(4)</t>
  </si>
  <si>
    <t>処遇改善加算Ⅴ(5)</t>
  </si>
  <si>
    <t>処遇改善加算Ⅴ(6)</t>
  </si>
  <si>
    <t>処遇改善加算Ⅴ(7)</t>
  </si>
  <si>
    <t>処遇改善加算Ⅴ(8)</t>
  </si>
  <si>
    <t>処遇改善加算Ⅴ(9)</t>
  </si>
  <si>
    <t>処遇改善加算Ⅴ(10)</t>
  </si>
  <si>
    <t>処遇改善加算Ⅴ(11)</t>
  </si>
  <si>
    <t>処遇改善加算Ⅴ(12)</t>
  </si>
  <si>
    <t>処遇改善加算Ⅴ(13)</t>
  </si>
  <si>
    <t>処遇改善加算Ⅴ(14)</t>
  </si>
  <si>
    <t/>
  </si>
  <si>
    <t>日</t>
  </si>
  <si>
    <t>火</t>
  </si>
  <si>
    <t>水</t>
  </si>
  <si>
    <t>木</t>
  </si>
  <si>
    <t>金</t>
  </si>
  <si>
    <t>土</t>
  </si>
  <si>
    <t>処遇改善見込額</t>
    <rPh sb="0" eb="4">
      <t>ショグウカイゼン</t>
    </rPh>
    <rPh sb="4" eb="7">
      <t>ミコミガク</t>
    </rPh>
    <phoneticPr fontId="6"/>
  </si>
  <si>
    <t>３％加算</t>
    <phoneticPr fontId="6"/>
  </si>
  <si>
    <t>しない</t>
  </si>
  <si>
    <t>施設 計
国保連負担額</t>
    <rPh sb="5" eb="7">
      <t>コクホ</t>
    </rPh>
    <rPh sb="7" eb="8">
      <t>レン</t>
    </rPh>
    <rPh sb="8" eb="10">
      <t>フタン</t>
    </rPh>
    <rPh sb="10" eb="11">
      <t>ガク</t>
    </rPh>
    <phoneticPr fontId="6"/>
  </si>
  <si>
    <t>施設 計
利用者様負担額</t>
    <rPh sb="5" eb="9">
      <t>リヨウシャサマ</t>
    </rPh>
    <rPh sb="9" eb="11">
      <t>フタン</t>
    </rPh>
    <rPh sb="11" eb="12">
      <t>ガク</t>
    </rPh>
    <phoneticPr fontId="6"/>
  </si>
  <si>
    <t>施設 計
単位数</t>
    <rPh sb="5" eb="8">
      <t>タンイスウ</t>
    </rPh>
    <phoneticPr fontId="6"/>
  </si>
  <si>
    <t>送迎減算（要支援/要介護共通）</t>
    <rPh sb="5" eb="8">
      <t>ヨウシエン</t>
    </rPh>
    <rPh sb="9" eb="10">
      <t>ヨウ</t>
    </rPh>
    <rPh sb="10" eb="12">
      <t>カイゴ</t>
    </rPh>
    <rPh sb="12" eb="14">
      <t>キョウツウ</t>
    </rPh>
    <phoneticPr fontId="6"/>
  </si>
  <si>
    <t>保険適用外</t>
    <phoneticPr fontId="6"/>
  </si>
  <si>
    <t>要介護デイ(2～3)</t>
    <phoneticPr fontId="6"/>
  </si>
  <si>
    <t>要介護デイ(3～4)</t>
    <phoneticPr fontId="6"/>
  </si>
  <si>
    <t>要介護デイ(4～5)</t>
    <phoneticPr fontId="6"/>
  </si>
  <si>
    <t>要介護デイ(5～6)</t>
    <phoneticPr fontId="6"/>
  </si>
  <si>
    <t>要介護デイ(6～7)</t>
    <phoneticPr fontId="6"/>
  </si>
  <si>
    <t>要介護デイ(7～8)</t>
    <phoneticPr fontId="6"/>
  </si>
  <si>
    <t>要介護デイ(8～9)</t>
    <phoneticPr fontId="6"/>
  </si>
  <si>
    <t>1H</t>
    <phoneticPr fontId="6"/>
  </si>
  <si>
    <t>－</t>
    <phoneticPr fontId="6"/>
  </si>
  <si>
    <t>その他 発生費用</t>
    <rPh sb="2" eb="3">
      <t>タ</t>
    </rPh>
    <rPh sb="4" eb="6">
      <t>ハッセイ</t>
    </rPh>
    <rPh sb="6" eb="8">
      <t>ヒヨウ</t>
    </rPh>
    <phoneticPr fontId="6"/>
  </si>
  <si>
    <t>処遇選択</t>
    <rPh sb="0" eb="2">
      <t>ショグウ</t>
    </rPh>
    <rPh sb="2" eb="4">
      <t>センタク</t>
    </rPh>
    <phoneticPr fontId="6"/>
  </si>
  <si>
    <t>太郎</t>
    <rPh sb="0" eb="2">
      <t>タロウ</t>
    </rPh>
    <phoneticPr fontId="6"/>
  </si>
  <si>
    <t>通院サポート（最初の３時間）</t>
  </si>
  <si>
    <t>通院サポート延長（１時間毎）</t>
  </si>
  <si>
    <t>樹楽　○○</t>
    <rPh sb="0" eb="2">
      <t>キラク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</si>
</sst>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176" formatCode="d"/>
    <numFmt numFmtId="177" formatCode="aaa"/>
    <numFmt numFmtId="178" formatCode="0.0%"/>
    <numFmt numFmtId="179" formatCode="0_);[Red]\(0\)"/>
    <numFmt numFmtId="180" formatCode="#,##0&quot;円&quot;"/>
    <numFmt numFmtId="181" formatCode="#,##0&quot;単位&quot;"/>
    <numFmt numFmtId="182" formatCode="0.00_ "/>
    <numFmt numFmtId="183" formatCode="0.0_ "/>
    <numFmt numFmtId="184" formatCode="#,##0&quot; 円&quot;"/>
    <numFmt numFmtId="185" formatCode="General&quot;単&quot;&quot;位&quot;"/>
    <numFmt numFmtId="186" formatCode="0_ &quot;円&quot;"/>
    <numFmt numFmtId="187" formatCode="0;\-0;"/>
  </numFmts>
  <fonts count="42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SｺﾞｼｯｸE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rgb="FF0070C0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40484F"/>
      <name val="ＭＳ Ｐゴシック"/>
      <family val="3"/>
      <charset val="128"/>
    </font>
    <font>
      <sz val="14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6"/>
      <color theme="0"/>
      <name val="HGSｺﾞｼｯｸE"/>
      <family val="3"/>
      <charset val="128"/>
    </font>
    <font>
      <sz val="24"/>
      <color theme="1"/>
      <name val="HGSｺﾞｼｯｸE"/>
      <family val="3"/>
      <charset val="128"/>
    </font>
    <font>
      <sz val="11"/>
      <color theme="0"/>
      <name val="HGPｺﾞｼｯｸE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HGSｺﾞｼｯｸE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2"/>
      <color theme="10"/>
      <name val="HGSｺﾞｼｯｸE"/>
      <family val="3"/>
      <charset val="128"/>
    </font>
    <font>
      <sz val="11"/>
      <color theme="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 applyProtection="0">
      <alignment vertical="center"/>
    </xf>
    <xf numFmtId="0" fontId="3" fillId="0" borderId="0">
      <alignment vertical="center"/>
    </xf>
    <xf numFmtId="0" fontId="4" fillId="0" borderId="0"/>
    <xf numFmtId="0" fontId="7" fillId="0" borderId="0"/>
    <xf numFmtId="0" fontId="11" fillId="0" borderId="0" applyNumberFormat="0" applyFill="0" applyBorder="0" applyAlignment="0" applyProtection="0"/>
    <xf numFmtId="0" fontId="2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8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3" fontId="13" fillId="0" borderId="0" xfId="7" applyNumberFormat="1">
      <alignment vertical="center"/>
    </xf>
    <xf numFmtId="0" fontId="13" fillId="0" borderId="0" xfId="7">
      <alignment vertical="center"/>
    </xf>
    <xf numFmtId="0" fontId="4" fillId="0" borderId="0" xfId="7" applyFont="1" applyAlignment="1">
      <alignment vertical="center" wrapText="1" shrinkToFit="1"/>
    </xf>
    <xf numFmtId="0" fontId="4" fillId="0" borderId="0" xfId="7" applyFont="1" applyAlignment="1">
      <alignment horizontal="center" vertical="center" shrinkToFit="1"/>
    </xf>
    <xf numFmtId="0" fontId="13" fillId="0" borderId="0" xfId="7" applyAlignment="1">
      <alignment horizontal="center" vertical="center" shrinkToFit="1"/>
    </xf>
    <xf numFmtId="176" fontId="13" fillId="0" borderId="8" xfId="7" applyNumberFormat="1" applyBorder="1" applyAlignment="1">
      <alignment vertical="center" shrinkToFit="1"/>
    </xf>
    <xf numFmtId="176" fontId="13" fillId="3" borderId="8" xfId="7" applyNumberFormat="1" applyFill="1" applyBorder="1" applyAlignment="1">
      <alignment vertical="center" shrinkToFit="1"/>
    </xf>
    <xf numFmtId="176" fontId="5" fillId="0" borderId="28" xfId="7" applyNumberFormat="1" applyFont="1" applyBorder="1" applyAlignment="1">
      <alignment horizontal="center" vertical="center" shrinkToFit="1"/>
    </xf>
    <xf numFmtId="0" fontId="13" fillId="0" borderId="2" xfId="7" applyBorder="1" applyAlignment="1">
      <alignment vertical="center" shrinkToFit="1"/>
    </xf>
    <xf numFmtId="3" fontId="13" fillId="0" borderId="11" xfId="7" applyNumberFormat="1" applyBorder="1" applyAlignment="1">
      <alignment vertical="center" shrinkToFit="1"/>
    </xf>
    <xf numFmtId="3" fontId="13" fillId="0" borderId="8" xfId="7" applyNumberFormat="1" applyBorder="1" applyAlignment="1">
      <alignment vertical="center" shrinkToFit="1"/>
    </xf>
    <xf numFmtId="3" fontId="13" fillId="0" borderId="28" xfId="7" applyNumberFormat="1" applyBorder="1" applyAlignment="1">
      <alignment vertical="center" shrinkToFit="1"/>
    </xf>
    <xf numFmtId="0" fontId="13" fillId="0" borderId="9" xfId="7" applyBorder="1" applyAlignment="1">
      <alignment horizontal="center" vertical="center" wrapText="1" shrinkToFit="1"/>
    </xf>
    <xf numFmtId="0" fontId="13" fillId="0" borderId="34" xfId="7" applyBorder="1" applyAlignment="1">
      <alignment vertical="center" wrapText="1"/>
    </xf>
    <xf numFmtId="0" fontId="13" fillId="0" borderId="34" xfId="7" applyBorder="1">
      <alignment vertical="center"/>
    </xf>
    <xf numFmtId="0" fontId="13" fillId="0" borderId="29" xfId="7" applyBorder="1">
      <alignment vertical="center"/>
    </xf>
    <xf numFmtId="0" fontId="13" fillId="0" borderId="18" xfId="7" applyBorder="1" applyAlignment="1">
      <alignment vertical="center" shrinkToFit="1"/>
    </xf>
    <xf numFmtId="0" fontId="13" fillId="3" borderId="18" xfId="7" applyFill="1" applyBorder="1" applyAlignment="1">
      <alignment vertical="center" shrinkToFit="1"/>
    </xf>
    <xf numFmtId="177" fontId="5" fillId="0" borderId="30" xfId="7" applyNumberFormat="1" applyFont="1" applyBorder="1" applyAlignment="1">
      <alignment horizontal="center" vertical="center" shrinkToFit="1"/>
    </xf>
    <xf numFmtId="3" fontId="14" fillId="0" borderId="17" xfId="7" applyNumberFormat="1" applyFont="1" applyBorder="1" applyAlignment="1">
      <alignment vertical="center" shrinkToFit="1"/>
    </xf>
    <xf numFmtId="3" fontId="14" fillId="0" borderId="18" xfId="7" applyNumberFormat="1" applyFont="1" applyBorder="1" applyAlignment="1">
      <alignment vertical="center" shrinkToFit="1"/>
    </xf>
    <xf numFmtId="3" fontId="14" fillId="0" borderId="30" xfId="7" applyNumberFormat="1" applyFont="1" applyBorder="1" applyAlignment="1">
      <alignment vertical="center" shrinkToFit="1"/>
    </xf>
    <xf numFmtId="0" fontId="13" fillId="0" borderId="25" xfId="7" applyBorder="1" applyAlignment="1">
      <alignment vertical="center" shrinkToFit="1"/>
    </xf>
    <xf numFmtId="0" fontId="13" fillId="0" borderId="1" xfId="7" applyBorder="1" applyAlignment="1" applyProtection="1">
      <alignment vertical="center" shrinkToFit="1"/>
      <protection locked="0"/>
    </xf>
    <xf numFmtId="0" fontId="13" fillId="3" borderId="1" xfId="7" applyFill="1" applyBorder="1" applyAlignment="1" applyProtection="1">
      <alignment vertical="center" shrinkToFit="1"/>
      <protection locked="0"/>
    </xf>
    <xf numFmtId="0" fontId="13" fillId="0" borderId="1" xfId="7" applyBorder="1" applyAlignment="1">
      <alignment vertical="center" shrinkToFit="1"/>
    </xf>
    <xf numFmtId="3" fontId="13" fillId="2" borderId="1" xfId="7" applyNumberFormat="1" applyFill="1" applyBorder="1" applyAlignment="1">
      <alignment horizontal="right" vertical="center" shrinkToFit="1"/>
    </xf>
    <xf numFmtId="3" fontId="13" fillId="5" borderId="1" xfId="7" applyNumberFormat="1" applyFill="1" applyBorder="1" applyAlignment="1">
      <alignment horizontal="right" vertical="center" shrinkToFit="1"/>
    </xf>
    <xf numFmtId="3" fontId="13" fillId="5" borderId="1" xfId="7" applyNumberFormat="1" applyFill="1" applyBorder="1" applyAlignment="1">
      <alignment horizontal="right" vertical="center"/>
    </xf>
    <xf numFmtId="0" fontId="13" fillId="0" borderId="1" xfId="7" applyBorder="1">
      <alignment vertical="center"/>
    </xf>
    <xf numFmtId="3" fontId="13" fillId="0" borderId="1" xfId="7" applyNumberFormat="1" applyBorder="1" applyAlignment="1">
      <alignment horizontal="right" vertical="center"/>
    </xf>
    <xf numFmtId="3" fontId="13" fillId="0" borderId="1" xfId="7" applyNumberFormat="1" applyBorder="1">
      <alignment vertical="center"/>
    </xf>
    <xf numFmtId="3" fontId="13" fillId="0" borderId="1" xfId="7" applyNumberFormat="1" applyBorder="1" applyProtection="1">
      <alignment vertical="center"/>
      <protection locked="0"/>
    </xf>
    <xf numFmtId="0" fontId="13" fillId="0" borderId="0" xfId="7" applyAlignment="1">
      <alignment vertical="center" wrapText="1"/>
    </xf>
    <xf numFmtId="0" fontId="13" fillId="0" borderId="0" xfId="7" applyAlignment="1">
      <alignment vertical="center" shrinkToFit="1"/>
    </xf>
    <xf numFmtId="0" fontId="13" fillId="0" borderId="32" xfId="7" applyBorder="1" applyAlignment="1">
      <alignment vertical="center" shrinkToFit="1"/>
    </xf>
    <xf numFmtId="0" fontId="13" fillId="4" borderId="18" xfId="7" applyFill="1" applyBorder="1" applyAlignment="1">
      <alignment vertical="center" shrinkToFit="1"/>
    </xf>
    <xf numFmtId="0" fontId="13" fillId="4" borderId="30" xfId="7" applyFill="1" applyBorder="1" applyAlignment="1" applyProtection="1">
      <alignment vertical="center" shrinkToFit="1"/>
      <protection locked="0"/>
    </xf>
    <xf numFmtId="0" fontId="13" fillId="4" borderId="32" xfId="7" applyFill="1" applyBorder="1" applyAlignment="1">
      <alignment vertical="center" shrinkToFit="1"/>
    </xf>
    <xf numFmtId="3" fontId="13" fillId="4" borderId="17" xfId="7" applyNumberFormat="1" applyFill="1" applyBorder="1" applyAlignment="1">
      <alignment horizontal="right" vertical="center"/>
    </xf>
    <xf numFmtId="3" fontId="13" fillId="4" borderId="8" xfId="7" applyNumberFormat="1" applyFill="1" applyBorder="1" applyAlignment="1">
      <alignment horizontal="right" vertical="center"/>
    </xf>
    <xf numFmtId="3" fontId="13" fillId="4" borderId="28" xfId="7" applyNumberFormat="1" applyFill="1" applyBorder="1" applyAlignment="1">
      <alignment horizontal="right" vertical="center"/>
    </xf>
    <xf numFmtId="0" fontId="13" fillId="3" borderId="25" xfId="7" applyFill="1" applyBorder="1" applyAlignment="1">
      <alignment vertical="center" shrinkToFit="1"/>
    </xf>
    <xf numFmtId="0" fontId="13" fillId="3" borderId="1" xfId="7" applyFill="1" applyBorder="1" applyAlignment="1">
      <alignment vertical="center" shrinkToFit="1"/>
    </xf>
    <xf numFmtId="0" fontId="14" fillId="0" borderId="33" xfId="7" applyFont="1" applyBorder="1" applyAlignment="1">
      <alignment vertical="center" shrinkToFit="1"/>
    </xf>
    <xf numFmtId="3" fontId="13" fillId="0" borderId="50" xfId="7" applyNumberFormat="1" applyBorder="1">
      <alignment vertical="center"/>
    </xf>
    <xf numFmtId="3" fontId="13" fillId="0" borderId="38" xfId="7" applyNumberFormat="1" applyBorder="1">
      <alignment vertical="center"/>
    </xf>
    <xf numFmtId="3" fontId="13" fillId="0" borderId="49" xfId="7" applyNumberFormat="1" applyBorder="1">
      <alignment vertical="center"/>
    </xf>
    <xf numFmtId="0" fontId="18" fillId="0" borderId="0" xfId="4" applyFont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28" fillId="5" borderId="1" xfId="0" applyFont="1" applyFill="1" applyBorder="1" applyAlignment="1">
      <alignment horizontal="center" vertical="center" shrinkToFit="1"/>
    </xf>
    <xf numFmtId="180" fontId="29" fillId="0" borderId="1" xfId="0" applyNumberFormat="1" applyFont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shrinkToFit="1"/>
    </xf>
    <xf numFmtId="180" fontId="31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indent="1"/>
    </xf>
    <xf numFmtId="0" fontId="13" fillId="0" borderId="21" xfId="7" applyBorder="1">
      <alignment vertical="center"/>
    </xf>
    <xf numFmtId="0" fontId="21" fillId="9" borderId="0" xfId="7" applyFont="1" applyFill="1">
      <alignment vertical="center"/>
    </xf>
    <xf numFmtId="0" fontId="13" fillId="0" borderId="0" xfId="7" applyAlignment="1">
      <alignment horizontal="center" vertical="center"/>
    </xf>
    <xf numFmtId="0" fontId="13" fillId="0" borderId="1" xfId="7" applyBorder="1" applyAlignment="1">
      <alignment horizontal="center" vertical="center"/>
    </xf>
    <xf numFmtId="2" fontId="13" fillId="8" borderId="1" xfId="7" applyNumberFormat="1" applyFill="1" applyBorder="1" applyAlignment="1">
      <alignment horizontal="center" vertical="center"/>
    </xf>
    <xf numFmtId="0" fontId="35" fillId="0" borderId="0" xfId="7" applyFont="1">
      <alignment vertical="center"/>
    </xf>
    <xf numFmtId="0" fontId="22" fillId="0" borderId="1" xfId="7" applyFont="1" applyBorder="1" applyAlignment="1">
      <alignment horizontal="center" vertical="center" shrinkToFit="1"/>
    </xf>
    <xf numFmtId="0" fontId="13" fillId="0" borderId="41" xfId="7" applyBorder="1">
      <alignment vertical="center"/>
    </xf>
    <xf numFmtId="1" fontId="13" fillId="8" borderId="1" xfId="7" applyNumberFormat="1" applyFill="1" applyBorder="1" applyAlignment="1">
      <alignment horizontal="center" vertical="center"/>
    </xf>
    <xf numFmtId="0" fontId="39" fillId="0" borderId="0" xfId="7" applyFont="1" applyAlignment="1">
      <alignment horizontal="center" vertical="center"/>
    </xf>
    <xf numFmtId="2" fontId="0" fillId="0" borderId="0" xfId="8" applyNumberFormat="1" applyFont="1" applyProtection="1">
      <alignment vertical="center"/>
    </xf>
    <xf numFmtId="0" fontId="13" fillId="0" borderId="58" xfId="7" applyBorder="1">
      <alignment vertical="center"/>
    </xf>
    <xf numFmtId="0" fontId="13" fillId="0" borderId="6" xfId="7" applyBorder="1">
      <alignment vertical="center"/>
    </xf>
    <xf numFmtId="183" fontId="13" fillId="0" borderId="0" xfId="7" applyNumberFormat="1" applyAlignment="1">
      <alignment horizontal="center" vertical="center"/>
    </xf>
    <xf numFmtId="183" fontId="35" fillId="0" borderId="0" xfId="7" applyNumberFormat="1" applyFont="1">
      <alignment vertical="center"/>
    </xf>
    <xf numFmtId="0" fontId="23" fillId="7" borderId="0" xfId="7" applyFont="1" applyFill="1">
      <alignment vertical="center"/>
    </xf>
    <xf numFmtId="183" fontId="23" fillId="7" borderId="0" xfId="7" applyNumberFormat="1" applyFont="1" applyFill="1" applyAlignment="1">
      <alignment horizontal="center" vertical="center"/>
    </xf>
    <xf numFmtId="183" fontId="23" fillId="7" borderId="0" xfId="7" applyNumberFormat="1" applyFont="1" applyFill="1">
      <alignment vertical="center"/>
    </xf>
    <xf numFmtId="0" fontId="22" fillId="0" borderId="60" xfId="7" applyFont="1" applyBorder="1">
      <alignment vertical="center"/>
    </xf>
    <xf numFmtId="0" fontId="22" fillId="0" borderId="57" xfId="7" applyFont="1" applyBorder="1">
      <alignment vertical="center"/>
    </xf>
    <xf numFmtId="0" fontId="22" fillId="0" borderId="58" xfId="7" applyFont="1" applyBorder="1">
      <alignment vertical="center"/>
    </xf>
    <xf numFmtId="0" fontId="39" fillId="0" borderId="0" xfId="7" applyFont="1">
      <alignment vertical="center"/>
    </xf>
    <xf numFmtId="0" fontId="22" fillId="0" borderId="5" xfId="7" applyFont="1" applyBorder="1">
      <alignment vertical="center"/>
    </xf>
    <xf numFmtId="0" fontId="22" fillId="0" borderId="41" xfId="7" applyFont="1" applyBorder="1">
      <alignment vertical="center"/>
    </xf>
    <xf numFmtId="0" fontId="22" fillId="0" borderId="6" xfId="7" applyFont="1" applyBorder="1">
      <alignment vertical="center"/>
    </xf>
    <xf numFmtId="0" fontId="22" fillId="0" borderId="1" xfId="7" applyFont="1" applyBorder="1">
      <alignment vertical="center"/>
    </xf>
    <xf numFmtId="0" fontId="13" fillId="0" borderId="5" xfId="7" applyBorder="1">
      <alignment vertical="center"/>
    </xf>
    <xf numFmtId="0" fontId="23" fillId="0" borderId="0" xfId="7" applyFont="1" applyAlignment="1">
      <alignment horizontal="center" vertical="center"/>
    </xf>
    <xf numFmtId="0" fontId="35" fillId="0" borderId="0" xfId="7" applyFont="1" applyAlignment="1">
      <alignment horizontal="center" vertical="center"/>
    </xf>
    <xf numFmtId="0" fontId="13" fillId="0" borderId="23" xfId="7" applyBorder="1">
      <alignment vertical="center"/>
    </xf>
    <xf numFmtId="0" fontId="36" fillId="0" borderId="0" xfId="7" applyFont="1">
      <alignment vertical="center"/>
    </xf>
    <xf numFmtId="0" fontId="26" fillId="0" borderId="0" xfId="7" applyFont="1">
      <alignment vertical="center"/>
    </xf>
    <xf numFmtId="0" fontId="26" fillId="0" borderId="57" xfId="7" applyFont="1" applyBorder="1">
      <alignment vertical="center"/>
    </xf>
    <xf numFmtId="183" fontId="13" fillId="0" borderId="21" xfId="7" applyNumberFormat="1" applyBorder="1" applyAlignment="1">
      <alignment horizontal="center" vertical="center"/>
    </xf>
    <xf numFmtId="183" fontId="35" fillId="0" borderId="21" xfId="7" applyNumberFormat="1" applyFont="1" applyBorder="1">
      <alignment vertical="center"/>
    </xf>
    <xf numFmtId="0" fontId="35" fillId="0" borderId="21" xfId="7" applyFont="1" applyBorder="1">
      <alignment vertical="center"/>
    </xf>
    <xf numFmtId="178" fontId="13" fillId="0" borderId="0" xfId="7" applyNumberFormat="1">
      <alignment vertical="center"/>
    </xf>
    <xf numFmtId="183" fontId="13" fillId="0" borderId="0" xfId="7" applyNumberFormat="1">
      <alignment vertical="center"/>
    </xf>
    <xf numFmtId="185" fontId="13" fillId="0" borderId="0" xfId="7" applyNumberFormat="1" applyAlignment="1">
      <alignment horizontal="center" vertical="center"/>
    </xf>
    <xf numFmtId="176" fontId="13" fillId="0" borderId="42" xfId="7" applyNumberFormat="1" applyBorder="1" applyAlignment="1">
      <alignment vertical="center" shrinkToFit="1"/>
    </xf>
    <xf numFmtId="176" fontId="13" fillId="0" borderId="7" xfId="7" applyNumberFormat="1" applyBorder="1" applyAlignment="1">
      <alignment vertical="center" shrinkToFit="1"/>
    </xf>
    <xf numFmtId="176" fontId="5" fillId="0" borderId="7" xfId="7" applyNumberFormat="1" applyFont="1" applyBorder="1" applyAlignment="1">
      <alignment horizontal="center" vertical="center" shrinkToFit="1"/>
    </xf>
    <xf numFmtId="0" fontId="13" fillId="0" borderId="21" xfId="7" applyBorder="1" applyAlignment="1">
      <alignment vertical="center" shrinkToFit="1"/>
    </xf>
    <xf numFmtId="0" fontId="13" fillId="0" borderId="13" xfId="7" applyBorder="1" applyAlignment="1">
      <alignment vertical="center" shrinkToFit="1"/>
    </xf>
    <xf numFmtId="0" fontId="13" fillId="0" borderId="4" xfId="7" applyBorder="1" applyAlignment="1">
      <alignment vertical="center" shrinkToFit="1"/>
    </xf>
    <xf numFmtId="177" fontId="5" fillId="0" borderId="4" xfId="7" applyNumberFormat="1" applyFont="1" applyBorder="1" applyAlignment="1">
      <alignment horizontal="center" vertical="center" shrinkToFit="1"/>
    </xf>
    <xf numFmtId="3" fontId="14" fillId="0" borderId="13" xfId="7" applyNumberFormat="1" applyFont="1" applyBorder="1" applyAlignment="1">
      <alignment vertical="center" shrinkToFit="1"/>
    </xf>
    <xf numFmtId="3" fontId="14" fillId="0" borderId="4" xfId="7" applyNumberFormat="1" applyFont="1" applyBorder="1" applyAlignment="1">
      <alignment vertical="center" shrinkToFit="1"/>
    </xf>
    <xf numFmtId="3" fontId="14" fillId="0" borderId="14" xfId="7" applyNumberFormat="1" applyFont="1" applyBorder="1" applyAlignment="1">
      <alignment vertical="center" shrinkToFit="1"/>
    </xf>
    <xf numFmtId="0" fontId="13" fillId="4" borderId="35" xfId="7" applyFill="1" applyBorder="1" applyAlignment="1">
      <alignment horizontal="center" vertical="center" shrinkToFit="1"/>
    </xf>
    <xf numFmtId="3" fontId="13" fillId="4" borderId="22" xfId="7" applyNumberFormat="1" applyFill="1" applyBorder="1" applyAlignment="1">
      <alignment horizontal="right" vertical="center"/>
    </xf>
    <xf numFmtId="3" fontId="13" fillId="4" borderId="7" xfId="7" applyNumberFormat="1" applyFill="1" applyBorder="1" applyAlignment="1">
      <alignment horizontal="right" vertical="center"/>
    </xf>
    <xf numFmtId="3" fontId="13" fillId="4" borderId="20" xfId="7" applyNumberFormat="1" applyFill="1" applyBorder="1" applyAlignment="1">
      <alignment horizontal="right" vertical="center"/>
    </xf>
    <xf numFmtId="3" fontId="37" fillId="0" borderId="0" xfId="7" applyNumberFormat="1" applyFont="1">
      <alignment vertical="center"/>
    </xf>
    <xf numFmtId="0" fontId="22" fillId="0" borderId="25" xfId="7" applyFont="1" applyBorder="1" applyAlignment="1">
      <alignment horizontal="center" vertical="center" shrinkToFit="1"/>
    </xf>
    <xf numFmtId="3" fontId="13" fillId="5" borderId="25" xfId="7" applyNumberFormat="1" applyFill="1" applyBorder="1" applyAlignment="1">
      <alignment horizontal="right" vertical="center" shrinkToFit="1"/>
    </xf>
    <xf numFmtId="0" fontId="13" fillId="5" borderId="1" xfId="7" applyFill="1" applyBorder="1" applyAlignment="1">
      <alignment horizontal="right" vertical="center" shrinkToFit="1"/>
    </xf>
    <xf numFmtId="0" fontId="38" fillId="5" borderId="1" xfId="7" applyFont="1" applyFill="1" applyBorder="1" applyAlignment="1">
      <alignment horizontal="center" vertical="center" shrinkToFit="1"/>
    </xf>
    <xf numFmtId="0" fontId="22" fillId="0" borderId="58" xfId="7" applyFont="1" applyBorder="1" applyAlignment="1">
      <alignment horizontal="center" vertical="center" shrinkToFit="1"/>
    </xf>
    <xf numFmtId="0" fontId="13" fillId="0" borderId="43" xfId="7" applyBorder="1" applyAlignment="1">
      <alignment vertical="center" shrinkToFit="1"/>
    </xf>
    <xf numFmtId="0" fontId="22" fillId="0" borderId="6" xfId="7" applyFont="1" applyBorder="1" applyAlignment="1">
      <alignment horizontal="center" vertical="center" shrinkToFit="1"/>
    </xf>
    <xf numFmtId="187" fontId="22" fillId="5" borderId="69" xfId="7" applyNumberFormat="1" applyFont="1" applyFill="1" applyBorder="1" applyAlignment="1">
      <alignment horizontal="center" vertical="center" shrinkToFit="1"/>
    </xf>
    <xf numFmtId="0" fontId="23" fillId="0" borderId="31" xfId="7" applyFont="1" applyBorder="1">
      <alignment vertical="center"/>
    </xf>
    <xf numFmtId="0" fontId="13" fillId="0" borderId="31" xfId="7" applyBorder="1">
      <alignment vertical="center"/>
    </xf>
    <xf numFmtId="0" fontId="13" fillId="0" borderId="31" xfId="7" applyBorder="1" applyAlignment="1">
      <alignment vertical="center" wrapText="1" shrinkToFit="1"/>
    </xf>
    <xf numFmtId="0" fontId="13" fillId="0" borderId="0" xfId="7" applyAlignment="1">
      <alignment vertical="center" wrapText="1" shrinkToFit="1"/>
    </xf>
    <xf numFmtId="0" fontId="38" fillId="5" borderId="6" xfId="7" applyFont="1" applyFill="1" applyBorder="1" applyAlignment="1">
      <alignment horizontal="center" vertical="center" shrinkToFit="1"/>
    </xf>
    <xf numFmtId="186" fontId="38" fillId="0" borderId="1" xfId="7" applyNumberFormat="1" applyFont="1" applyBorder="1" applyAlignment="1">
      <alignment horizontal="center" vertical="center" shrinkToFit="1"/>
    </xf>
    <xf numFmtId="3" fontId="13" fillId="0" borderId="25" xfId="7" applyNumberFormat="1" applyBorder="1" applyAlignment="1">
      <alignment horizontal="right" vertical="center"/>
    </xf>
    <xf numFmtId="3" fontId="13" fillId="0" borderId="25" xfId="7" applyNumberFormat="1" applyBorder="1">
      <alignment vertical="center"/>
    </xf>
    <xf numFmtId="0" fontId="13" fillId="0" borderId="25" xfId="7" applyBorder="1">
      <alignment vertical="center"/>
    </xf>
    <xf numFmtId="3" fontId="13" fillId="0" borderId="26" xfId="7" applyNumberFormat="1" applyBorder="1">
      <alignment vertical="center"/>
    </xf>
    <xf numFmtId="3" fontId="13" fillId="0" borderId="3" xfId="7" applyNumberFormat="1" applyBorder="1">
      <alignment vertical="center"/>
    </xf>
    <xf numFmtId="186" fontId="22" fillId="0" borderId="1" xfId="7" applyNumberFormat="1" applyFont="1" applyBorder="1" applyAlignment="1">
      <alignment horizontal="center" vertical="center" shrinkToFit="1"/>
    </xf>
    <xf numFmtId="186" fontId="22" fillId="0" borderId="6" xfId="7" applyNumberFormat="1" applyFont="1" applyBorder="1" applyAlignment="1">
      <alignment vertical="center" shrinkToFit="1"/>
    </xf>
    <xf numFmtId="186" fontId="22" fillId="0" borderId="37" xfId="7" applyNumberFormat="1" applyFont="1" applyBorder="1" applyAlignment="1">
      <alignment vertical="center" shrinkToFit="1"/>
    </xf>
    <xf numFmtId="3" fontId="13" fillId="0" borderId="4" xfId="7" applyNumberFormat="1" applyBorder="1" applyAlignment="1">
      <alignment horizontal="right" vertical="center"/>
    </xf>
    <xf numFmtId="3" fontId="13" fillId="0" borderId="4" xfId="7" applyNumberFormat="1" applyBorder="1">
      <alignment vertical="center"/>
    </xf>
    <xf numFmtId="3" fontId="13" fillId="0" borderId="14" xfId="7" applyNumberFormat="1" applyBorder="1">
      <alignment vertical="center"/>
    </xf>
    <xf numFmtId="0" fontId="13" fillId="5" borderId="21" xfId="7" applyFill="1" applyBorder="1">
      <alignment vertical="center"/>
    </xf>
    <xf numFmtId="0" fontId="14" fillId="0" borderId="21" xfId="7" applyFont="1" applyBorder="1" applyAlignment="1">
      <alignment vertical="center" shrinkToFit="1"/>
    </xf>
    <xf numFmtId="3" fontId="13" fillId="0" borderId="21" xfId="7" applyNumberFormat="1" applyBorder="1">
      <alignment vertical="center"/>
    </xf>
    <xf numFmtId="3" fontId="13" fillId="0" borderId="39" xfId="7" applyNumberFormat="1" applyBorder="1">
      <alignment vertical="center"/>
    </xf>
    <xf numFmtId="0" fontId="23" fillId="0" borderId="0" xfId="7" applyFont="1">
      <alignment vertical="center"/>
    </xf>
    <xf numFmtId="9" fontId="23" fillId="0" borderId="0" xfId="7" applyNumberFormat="1" applyFont="1">
      <alignment vertical="center"/>
    </xf>
    <xf numFmtId="0" fontId="20" fillId="0" borderId="34" xfId="4" applyFont="1" applyBorder="1" applyAlignment="1">
      <alignment horizontal="left" vertical="center" indent="1" shrinkToFit="1"/>
    </xf>
    <xf numFmtId="0" fontId="20" fillId="0" borderId="10" xfId="4" applyFont="1" applyBorder="1" applyAlignment="1">
      <alignment horizontal="left" vertical="center" indent="1" shrinkToFit="1"/>
    </xf>
    <xf numFmtId="0" fontId="20" fillId="0" borderId="54" xfId="4" applyFont="1" applyBorder="1" applyAlignment="1">
      <alignment horizontal="left" vertical="center" indent="1" shrinkToFit="1"/>
    </xf>
    <xf numFmtId="0" fontId="20" fillId="0" borderId="63" xfId="4" applyFont="1" applyBorder="1" applyAlignment="1">
      <alignment horizontal="left" vertical="center" indent="1" shrinkToFit="1"/>
    </xf>
    <xf numFmtId="0" fontId="19" fillId="6" borderId="17" xfId="4" applyFont="1" applyFill="1" applyBorder="1" applyAlignment="1">
      <alignment horizontal="center" vertical="center"/>
    </xf>
    <xf numFmtId="0" fontId="19" fillId="6" borderId="24" xfId="4" applyFont="1" applyFill="1" applyBorder="1" applyAlignment="1">
      <alignment horizontal="center" vertical="center"/>
    </xf>
    <xf numFmtId="0" fontId="17" fillId="0" borderId="27" xfId="4" applyFont="1" applyBorder="1" applyAlignment="1">
      <alignment horizontal="right" vertical="center"/>
    </xf>
    <xf numFmtId="0" fontId="17" fillId="0" borderId="55" xfId="4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 indent="4"/>
    </xf>
    <xf numFmtId="0" fontId="34" fillId="10" borderId="1" xfId="9" applyFont="1" applyFill="1" applyBorder="1" applyAlignment="1">
      <alignment horizontal="left" vertical="center" indent="2"/>
    </xf>
    <xf numFmtId="0" fontId="17" fillId="0" borderId="61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53" xfId="4" applyFont="1" applyBorder="1" applyAlignment="1">
      <alignment horizontal="right" vertical="center"/>
    </xf>
    <xf numFmtId="0" fontId="17" fillId="0" borderId="62" xfId="4" applyFont="1" applyBorder="1" applyAlignment="1">
      <alignment horizontal="right" vertical="center"/>
    </xf>
    <xf numFmtId="0" fontId="19" fillId="6" borderId="64" xfId="4" applyFont="1" applyFill="1" applyBorder="1" applyAlignment="1">
      <alignment horizontal="center" vertical="center"/>
    </xf>
    <xf numFmtId="0" fontId="19" fillId="6" borderId="50" xfId="4" applyFont="1" applyFill="1" applyBorder="1" applyAlignment="1">
      <alignment horizontal="center" vertical="center"/>
    </xf>
    <xf numFmtId="0" fontId="41" fillId="0" borderId="54" xfId="7" applyFont="1" applyBorder="1" applyAlignment="1">
      <alignment horizontal="left" vertical="center"/>
    </xf>
    <xf numFmtId="0" fontId="13" fillId="0" borderId="0" xfId="7" applyAlignment="1">
      <alignment horizontal="center" vertical="center"/>
    </xf>
    <xf numFmtId="182" fontId="14" fillId="0" borderId="1" xfId="7" applyNumberFormat="1" applyFont="1" applyBorder="1" applyAlignment="1">
      <alignment horizontal="center" vertical="center"/>
    </xf>
    <xf numFmtId="0" fontId="13" fillId="0" borderId="1" xfId="7" applyBorder="1" applyAlignment="1">
      <alignment horizontal="center" vertical="center"/>
    </xf>
    <xf numFmtId="0" fontId="22" fillId="0" borderId="1" xfId="7" applyFont="1" applyBorder="1" applyAlignment="1">
      <alignment horizontal="center" vertical="center" shrinkToFit="1"/>
    </xf>
    <xf numFmtId="0" fontId="13" fillId="0" borderId="41" xfId="7" applyBorder="1" applyAlignment="1">
      <alignment horizontal="center" vertical="center"/>
    </xf>
    <xf numFmtId="0" fontId="13" fillId="8" borderId="1" xfId="7" applyFill="1" applyBorder="1" applyAlignment="1">
      <alignment horizontal="center" vertical="center"/>
    </xf>
    <xf numFmtId="1" fontId="13" fillId="8" borderId="1" xfId="7" applyNumberFormat="1" applyFill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4" fillId="0" borderId="0" xfId="7" applyFont="1" applyAlignment="1">
      <alignment horizontal="center" vertical="center" wrapText="1"/>
    </xf>
    <xf numFmtId="178" fontId="13" fillId="0" borderId="0" xfId="7" applyNumberFormat="1" applyAlignment="1">
      <alignment horizontal="center" vertical="center"/>
    </xf>
    <xf numFmtId="0" fontId="25" fillId="0" borderId="0" xfId="7" applyFont="1">
      <alignment vertical="center"/>
    </xf>
    <xf numFmtId="0" fontId="13" fillId="5" borderId="5" xfId="7" applyFill="1" applyBorder="1" applyAlignment="1">
      <alignment horizontal="center" vertical="center" shrinkToFit="1"/>
    </xf>
    <xf numFmtId="0" fontId="13" fillId="5" borderId="41" xfId="7" applyFill="1" applyBorder="1" applyAlignment="1">
      <alignment horizontal="center" vertical="center" shrinkToFit="1"/>
    </xf>
    <xf numFmtId="0" fontId="13" fillId="5" borderId="6" xfId="7" applyFill="1" applyBorder="1" applyAlignment="1">
      <alignment horizontal="center" vertical="center" shrinkToFit="1"/>
    </xf>
    <xf numFmtId="0" fontId="13" fillId="5" borderId="1" xfId="7" applyFill="1" applyBorder="1" applyAlignment="1">
      <alignment horizontal="center" vertical="center"/>
    </xf>
    <xf numFmtId="0" fontId="13" fillId="0" borderId="60" xfId="7" applyBorder="1" applyAlignment="1">
      <alignment horizontal="center" vertical="center"/>
    </xf>
    <xf numFmtId="0" fontId="13" fillId="0" borderId="57" xfId="7" applyBorder="1" applyAlignment="1">
      <alignment horizontal="center" vertical="center"/>
    </xf>
    <xf numFmtId="0" fontId="22" fillId="0" borderId="5" xfId="7" applyFont="1" applyBorder="1" applyAlignment="1">
      <alignment horizontal="center" vertical="center" shrinkToFit="1"/>
    </xf>
    <xf numFmtId="0" fontId="13" fillId="0" borderId="5" xfId="7" applyBorder="1" applyAlignment="1">
      <alignment horizontal="center" vertical="center"/>
    </xf>
    <xf numFmtId="0" fontId="13" fillId="8" borderId="6" xfId="7" applyFill="1" applyBorder="1" applyAlignment="1">
      <alignment horizontal="center" vertical="center"/>
    </xf>
    <xf numFmtId="0" fontId="13" fillId="0" borderId="53" xfId="7" applyBorder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13" fillId="8" borderId="25" xfId="7" applyFill="1" applyBorder="1" applyAlignment="1">
      <alignment horizontal="center" vertical="center"/>
    </xf>
    <xf numFmtId="0" fontId="13" fillId="8" borderId="5" xfId="7" applyFill="1" applyBorder="1" applyAlignment="1">
      <alignment horizontal="center" vertical="center"/>
    </xf>
    <xf numFmtId="0" fontId="13" fillId="8" borderId="41" xfId="7" applyFill="1" applyBorder="1" applyAlignment="1">
      <alignment horizontal="center" vertical="center"/>
    </xf>
    <xf numFmtId="0" fontId="13" fillId="0" borderId="55" xfId="7" applyBorder="1" applyAlignment="1">
      <alignment horizontal="center" vertical="center"/>
    </xf>
    <xf numFmtId="0" fontId="13" fillId="0" borderId="54" xfId="7" applyBorder="1" applyAlignment="1">
      <alignment horizontal="center" vertical="center"/>
    </xf>
    <xf numFmtId="0" fontId="13" fillId="5" borderId="6" xfId="7" applyFill="1" applyBorder="1" applyAlignment="1">
      <alignment horizontal="center" vertical="center"/>
    </xf>
    <xf numFmtId="9" fontId="23" fillId="0" borderId="0" xfId="7" applyNumberFormat="1" applyFont="1" applyAlignment="1">
      <alignment horizontal="center" vertical="center"/>
    </xf>
    <xf numFmtId="49" fontId="22" fillId="0" borderId="5" xfId="7" applyNumberFormat="1" applyFont="1" applyBorder="1" applyAlignment="1">
      <alignment vertical="center" shrinkToFit="1"/>
    </xf>
    <xf numFmtId="49" fontId="22" fillId="0" borderId="41" xfId="7" applyNumberFormat="1" applyFont="1" applyBorder="1" applyAlignment="1">
      <alignment vertical="center" shrinkToFit="1"/>
    </xf>
    <xf numFmtId="49" fontId="22" fillId="0" borderId="6" xfId="7" applyNumberFormat="1" applyFont="1" applyBorder="1" applyAlignment="1">
      <alignment vertical="center" shrinkToFit="1"/>
    </xf>
    <xf numFmtId="49" fontId="13" fillId="0" borderId="52" xfId="7" applyNumberFormat="1" applyBorder="1" applyAlignment="1">
      <alignment vertical="center" shrinkToFit="1"/>
    </xf>
    <xf numFmtId="49" fontId="13" fillId="0" borderId="5" xfId="7" applyNumberFormat="1" applyBorder="1" applyAlignment="1">
      <alignment vertical="center" shrinkToFit="1"/>
    </xf>
    <xf numFmtId="49" fontId="13" fillId="0" borderId="41" xfId="7" applyNumberFormat="1" applyBorder="1" applyAlignment="1">
      <alignment vertical="center" shrinkToFit="1"/>
    </xf>
    <xf numFmtId="49" fontId="13" fillId="0" borderId="6" xfId="7" applyNumberFormat="1" applyBorder="1" applyAlignment="1">
      <alignment vertical="center" shrinkToFit="1"/>
    </xf>
    <xf numFmtId="49" fontId="13" fillId="0" borderId="55" xfId="7" applyNumberFormat="1" applyBorder="1" applyAlignment="1">
      <alignment vertical="center" shrinkToFit="1"/>
    </xf>
    <xf numFmtId="49" fontId="13" fillId="0" borderId="54" xfId="7" applyNumberFormat="1" applyBorder="1" applyAlignment="1">
      <alignment vertical="center" shrinkToFit="1"/>
    </xf>
    <xf numFmtId="49" fontId="13" fillId="0" borderId="23" xfId="7" applyNumberFormat="1" applyBorder="1" applyAlignment="1">
      <alignment vertical="center" shrinkToFit="1"/>
    </xf>
    <xf numFmtId="49" fontId="13" fillId="0" borderId="60" xfId="7" applyNumberFormat="1" applyBorder="1" applyAlignment="1">
      <alignment vertical="center" shrinkToFit="1"/>
    </xf>
    <xf numFmtId="49" fontId="13" fillId="0" borderId="57" xfId="7" applyNumberFormat="1" applyBorder="1" applyAlignment="1">
      <alignment vertical="center" shrinkToFit="1"/>
    </xf>
    <xf numFmtId="49" fontId="13" fillId="0" borderId="25" xfId="7" applyNumberFormat="1" applyBorder="1" applyAlignment="1">
      <alignment vertical="center" shrinkToFit="1"/>
    </xf>
    <xf numFmtId="178" fontId="13" fillId="8" borderId="1" xfId="7" applyNumberFormat="1" applyFill="1" applyBorder="1" applyAlignment="1">
      <alignment horizontal="center" vertical="center"/>
    </xf>
    <xf numFmtId="0" fontId="23" fillId="0" borderId="53" xfId="7" applyFont="1" applyBorder="1" applyAlignment="1">
      <alignment horizontal="center" vertical="center"/>
    </xf>
    <xf numFmtId="49" fontId="24" fillId="0" borderId="25" xfId="7" applyNumberFormat="1" applyFont="1" applyBorder="1" applyAlignment="1">
      <alignment vertical="center" shrinkToFit="1"/>
    </xf>
    <xf numFmtId="0" fontId="13" fillId="0" borderId="25" xfId="4" applyFont="1" applyBorder="1" applyAlignment="1">
      <alignment vertical="center" shrinkToFit="1"/>
    </xf>
    <xf numFmtId="0" fontId="13" fillId="8" borderId="1" xfId="10" applyNumberFormat="1" applyFont="1" applyFill="1" applyBorder="1" applyAlignment="1" applyProtection="1">
      <alignment horizontal="center" vertical="center"/>
    </xf>
    <xf numFmtId="49" fontId="13" fillId="0" borderId="5" xfId="7" applyNumberFormat="1" applyBorder="1" applyAlignment="1">
      <alignment horizontal="center" vertical="center" shrinkToFit="1"/>
    </xf>
    <xf numFmtId="49" fontId="13" fillId="0" borderId="41" xfId="7" applyNumberFormat="1" applyBorder="1" applyAlignment="1">
      <alignment horizontal="center" vertical="center" shrinkToFit="1"/>
    </xf>
    <xf numFmtId="49" fontId="13" fillId="0" borderId="6" xfId="7" applyNumberFormat="1" applyBorder="1" applyAlignment="1">
      <alignment horizontal="center" vertical="center" shrinkToFit="1"/>
    </xf>
    <xf numFmtId="9" fontId="13" fillId="8" borderId="1" xfId="10" applyFont="1" applyFill="1" applyBorder="1" applyAlignment="1" applyProtection="1">
      <alignment horizontal="center" vertical="center"/>
    </xf>
    <xf numFmtId="0" fontId="13" fillId="0" borderId="55" xfId="7" applyBorder="1" applyAlignment="1">
      <alignment horizontal="left" vertical="center"/>
    </xf>
    <xf numFmtId="0" fontId="13" fillId="0" borderId="54" xfId="7" applyBorder="1" applyAlignment="1">
      <alignment horizontal="left" vertical="center"/>
    </xf>
    <xf numFmtId="0" fontId="13" fillId="0" borderId="23" xfId="7" applyBorder="1" applyAlignment="1">
      <alignment horizontal="left" vertical="center"/>
    </xf>
    <xf numFmtId="178" fontId="13" fillId="8" borderId="55" xfId="4" applyNumberFormat="1" applyFont="1" applyFill="1" applyBorder="1" applyAlignment="1">
      <alignment horizontal="center" vertical="center"/>
    </xf>
    <xf numFmtId="178" fontId="13" fillId="8" borderId="54" xfId="4" applyNumberFormat="1" applyFont="1" applyFill="1" applyBorder="1" applyAlignment="1">
      <alignment horizontal="center" vertical="center"/>
    </xf>
    <xf numFmtId="178" fontId="13" fillId="8" borderId="23" xfId="4" applyNumberFormat="1" applyFont="1" applyFill="1" applyBorder="1" applyAlignment="1">
      <alignment horizontal="center" vertical="center"/>
    </xf>
    <xf numFmtId="49" fontId="13" fillId="0" borderId="41" xfId="7" applyNumberFormat="1" applyBorder="1" applyAlignment="1">
      <alignment horizontal="left" vertical="center" shrinkToFit="1"/>
    </xf>
    <xf numFmtId="49" fontId="13" fillId="0" borderId="6" xfId="7" applyNumberFormat="1" applyBorder="1" applyAlignment="1">
      <alignment horizontal="left" vertical="center" shrinkToFit="1"/>
    </xf>
    <xf numFmtId="0" fontId="13" fillId="0" borderId="5" xfId="7" applyBorder="1" applyAlignment="1">
      <alignment horizontal="left" vertical="center"/>
    </xf>
    <xf numFmtId="0" fontId="13" fillId="0" borderId="41" xfId="7" applyBorder="1" applyAlignment="1">
      <alignment horizontal="left" vertical="center"/>
    </xf>
    <xf numFmtId="0" fontId="13" fillId="0" borderId="6" xfId="7" applyBorder="1" applyAlignment="1">
      <alignment horizontal="left" vertical="center"/>
    </xf>
    <xf numFmtId="178" fontId="13" fillId="8" borderId="5" xfId="11" applyNumberFormat="1" applyFont="1" applyFill="1" applyBorder="1" applyAlignment="1" applyProtection="1">
      <alignment horizontal="center" vertical="center"/>
    </xf>
    <xf numFmtId="178" fontId="13" fillId="8" borderId="41" xfId="11" applyNumberFormat="1" applyFont="1" applyFill="1" applyBorder="1" applyAlignment="1" applyProtection="1">
      <alignment horizontal="center" vertical="center"/>
    </xf>
    <xf numFmtId="178" fontId="13" fillId="8" borderId="6" xfId="11" applyNumberFormat="1" applyFont="1" applyFill="1" applyBorder="1" applyAlignment="1" applyProtection="1">
      <alignment horizontal="center" vertical="center"/>
    </xf>
    <xf numFmtId="178" fontId="13" fillId="8" borderId="5" xfId="4" applyNumberFormat="1" applyFont="1" applyFill="1" applyBorder="1" applyAlignment="1">
      <alignment horizontal="center" vertical="center"/>
    </xf>
    <xf numFmtId="178" fontId="13" fillId="8" borderId="41" xfId="4" applyNumberFormat="1" applyFont="1" applyFill="1" applyBorder="1" applyAlignment="1">
      <alignment horizontal="center" vertical="center"/>
    </xf>
    <xf numFmtId="178" fontId="13" fillId="8" borderId="6" xfId="4" applyNumberFormat="1" applyFont="1" applyFill="1" applyBorder="1" applyAlignment="1">
      <alignment horizontal="center" vertical="center"/>
    </xf>
    <xf numFmtId="0" fontId="26" fillId="11" borderId="1" xfId="7" applyFont="1" applyFill="1" applyBorder="1" applyAlignment="1">
      <alignment horizontal="left" vertical="center"/>
    </xf>
    <xf numFmtId="184" fontId="13" fillId="11" borderId="1" xfId="7" applyNumberFormat="1" applyFill="1" applyBorder="1" applyAlignment="1">
      <alignment horizontal="right" vertical="center"/>
    </xf>
    <xf numFmtId="185" fontId="13" fillId="8" borderId="1" xfId="7" applyNumberFormat="1" applyFill="1" applyBorder="1" applyAlignment="1">
      <alignment horizontal="center" vertical="center"/>
    </xf>
    <xf numFmtId="0" fontId="13" fillId="5" borderId="25" xfId="7" applyFill="1" applyBorder="1" applyAlignment="1">
      <alignment horizontal="center" vertical="center"/>
    </xf>
    <xf numFmtId="0" fontId="13" fillId="4" borderId="35" xfId="7" applyFill="1" applyBorder="1" applyAlignment="1">
      <alignment horizontal="center" vertical="center" shrinkToFit="1"/>
    </xf>
    <xf numFmtId="0" fontId="13" fillId="4" borderId="22" xfId="7" applyFill="1" applyBorder="1" applyAlignment="1">
      <alignment horizontal="center" vertical="center" shrinkToFit="1"/>
    </xf>
    <xf numFmtId="0" fontId="13" fillId="4" borderId="42" xfId="7" applyFill="1" applyBorder="1" applyAlignment="1">
      <alignment horizontal="center" vertical="center" shrinkToFit="1"/>
    </xf>
    <xf numFmtId="0" fontId="13" fillId="4" borderId="7" xfId="7" applyFill="1" applyBorder="1" applyAlignment="1">
      <alignment horizontal="center" vertical="center" shrinkToFit="1"/>
    </xf>
    <xf numFmtId="0" fontId="13" fillId="4" borderId="19" xfId="7" applyFill="1" applyBorder="1" applyAlignment="1">
      <alignment horizontal="center" vertical="center" shrinkToFit="1"/>
    </xf>
    <xf numFmtId="0" fontId="22" fillId="5" borderId="25" xfId="7" applyFont="1" applyFill="1" applyBorder="1" applyAlignment="1">
      <alignment horizontal="center" vertical="center" shrinkToFit="1"/>
    </xf>
    <xf numFmtId="0" fontId="14" fillId="0" borderId="0" xfId="7" applyFont="1" applyAlignment="1">
      <alignment horizontal="center" vertical="center" shrinkToFit="1"/>
    </xf>
    <xf numFmtId="0" fontId="40" fillId="0" borderId="0" xfId="7" applyFont="1">
      <alignment vertical="center"/>
    </xf>
    <xf numFmtId="0" fontId="40" fillId="0" borderId="0" xfId="7" applyFont="1" applyAlignment="1">
      <alignment vertical="center" shrinkToFit="1"/>
    </xf>
    <xf numFmtId="0" fontId="22" fillId="5" borderId="1" xfId="7" applyFont="1" applyFill="1" applyBorder="1" applyAlignment="1">
      <alignment horizontal="center" vertical="center" shrinkToFit="1"/>
    </xf>
    <xf numFmtId="0" fontId="22" fillId="5" borderId="5" xfId="7" applyFont="1" applyFill="1" applyBorder="1" applyAlignment="1">
      <alignment horizontal="center" vertical="center" shrinkToFit="1"/>
    </xf>
    <xf numFmtId="0" fontId="22" fillId="5" borderId="41" xfId="7" applyFont="1" applyFill="1" applyBorder="1" applyAlignment="1">
      <alignment horizontal="center" vertical="center" shrinkToFit="1"/>
    </xf>
    <xf numFmtId="0" fontId="22" fillId="5" borderId="6" xfId="7" applyFont="1" applyFill="1" applyBorder="1" applyAlignment="1">
      <alignment horizontal="center" vertical="center" shrinkToFit="1"/>
    </xf>
    <xf numFmtId="0" fontId="13" fillId="4" borderId="16" xfId="7" applyFill="1" applyBorder="1" applyAlignment="1">
      <alignment horizontal="center" vertical="center" wrapText="1" shrinkToFit="1"/>
    </xf>
    <xf numFmtId="0" fontId="13" fillId="4" borderId="41" xfId="7" applyFill="1" applyBorder="1" applyAlignment="1">
      <alignment horizontal="center" vertical="center" wrapText="1" shrinkToFit="1"/>
    </xf>
    <xf numFmtId="0" fontId="13" fillId="4" borderId="6" xfId="7" applyFill="1" applyBorder="1" applyAlignment="1">
      <alignment horizontal="center" vertical="center" wrapText="1" shrinkToFit="1"/>
    </xf>
    <xf numFmtId="180" fontId="14" fillId="0" borderId="40" xfId="7" applyNumberFormat="1" applyFont="1" applyBorder="1" applyAlignment="1">
      <alignment horizontal="center" vertical="center" shrinkToFit="1"/>
    </xf>
    <xf numFmtId="180" fontId="14" fillId="0" borderId="44" xfId="7" applyNumberFormat="1" applyFont="1" applyBorder="1" applyAlignment="1">
      <alignment horizontal="center" vertical="center" shrinkToFit="1"/>
    </xf>
    <xf numFmtId="0" fontId="13" fillId="4" borderId="44" xfId="7" applyFill="1" applyBorder="1" applyAlignment="1">
      <alignment horizontal="center" vertical="center" shrinkToFit="1"/>
    </xf>
    <xf numFmtId="0" fontId="13" fillId="4" borderId="45" xfId="7" applyFill="1" applyBorder="1" applyAlignment="1">
      <alignment horizontal="center" vertical="center" shrinkToFit="1"/>
    </xf>
    <xf numFmtId="0" fontId="13" fillId="0" borderId="40" xfId="7" applyBorder="1" applyAlignment="1">
      <alignment horizontal="center" vertical="center"/>
    </xf>
    <xf numFmtId="0" fontId="13" fillId="0" borderId="44" xfId="7" applyBorder="1" applyAlignment="1">
      <alignment horizontal="center" vertical="center"/>
    </xf>
    <xf numFmtId="0" fontId="13" fillId="0" borderId="45" xfId="7" applyBorder="1" applyAlignment="1">
      <alignment horizontal="center" vertical="center"/>
    </xf>
    <xf numFmtId="0" fontId="13" fillId="4" borderId="44" xfId="7" applyFill="1" applyBorder="1" applyAlignment="1">
      <alignment horizontal="center" vertical="center"/>
    </xf>
    <xf numFmtId="0" fontId="13" fillId="4" borderId="45" xfId="7" applyFill="1" applyBorder="1" applyAlignment="1">
      <alignment horizontal="center" vertical="center"/>
    </xf>
    <xf numFmtId="0" fontId="13" fillId="2" borderId="40" xfId="7" applyFill="1" applyBorder="1" applyAlignment="1">
      <alignment horizontal="center" vertical="center" shrinkToFit="1"/>
    </xf>
    <xf numFmtId="0" fontId="13" fillId="2" borderId="44" xfId="7" applyFill="1" applyBorder="1" applyAlignment="1">
      <alignment horizontal="center" vertical="center" shrinkToFit="1"/>
    </xf>
    <xf numFmtId="0" fontId="13" fillId="2" borderId="45" xfId="7" applyFill="1" applyBorder="1" applyAlignment="1">
      <alignment horizontal="center" vertical="center" shrinkToFit="1"/>
    </xf>
    <xf numFmtId="3" fontId="13" fillId="0" borderId="40" xfId="7" applyNumberFormat="1" applyBorder="1" applyAlignment="1">
      <alignment horizontal="center" vertical="center"/>
    </xf>
    <xf numFmtId="3" fontId="13" fillId="0" borderId="44" xfId="7" applyNumberFormat="1" applyBorder="1" applyAlignment="1">
      <alignment horizontal="center" vertical="center"/>
    </xf>
    <xf numFmtId="3" fontId="13" fillId="0" borderId="45" xfId="7" applyNumberFormat="1" applyBorder="1" applyAlignment="1">
      <alignment horizontal="center" vertical="center"/>
    </xf>
    <xf numFmtId="0" fontId="13" fillId="0" borderId="56" xfId="7" applyBorder="1" applyAlignment="1">
      <alignment horizontal="center" vertical="center" wrapText="1" shrinkToFit="1"/>
    </xf>
    <xf numFmtId="0" fontId="13" fillId="0" borderId="57" xfId="7" applyBorder="1" applyAlignment="1">
      <alignment horizontal="center" vertical="center" wrapText="1" shrinkToFit="1"/>
    </xf>
    <xf numFmtId="0" fontId="13" fillId="0" borderId="58" xfId="7" applyBorder="1" applyAlignment="1">
      <alignment horizontal="center" vertical="center" wrapText="1" shrinkToFit="1"/>
    </xf>
    <xf numFmtId="0" fontId="13" fillId="0" borderId="15" xfId="7" applyBorder="1" applyAlignment="1">
      <alignment horizontal="center" vertical="center" wrapText="1" shrinkToFit="1"/>
    </xf>
    <xf numFmtId="0" fontId="13" fillId="0" borderId="54" xfId="7" applyBorder="1" applyAlignment="1">
      <alignment horizontal="center" vertical="center" wrapText="1" shrinkToFit="1"/>
    </xf>
    <xf numFmtId="0" fontId="13" fillId="0" borderId="23" xfId="7" applyBorder="1" applyAlignment="1">
      <alignment horizontal="center" vertical="center" wrapText="1" shrinkToFit="1"/>
    </xf>
    <xf numFmtId="179" fontId="14" fillId="0" borderId="12" xfId="7" applyNumberFormat="1" applyFont="1" applyBorder="1" applyAlignment="1">
      <alignment horizontal="center" vertical="center" wrapText="1" shrinkToFit="1"/>
    </xf>
    <xf numFmtId="179" fontId="14" fillId="0" borderId="1" xfId="7" applyNumberFormat="1" applyFont="1" applyBorder="1" applyAlignment="1">
      <alignment horizontal="center" vertical="center" wrapText="1" shrinkToFit="1"/>
    </xf>
    <xf numFmtId="49" fontId="22" fillId="5" borderId="67" xfId="7" applyNumberFormat="1" applyFont="1" applyFill="1" applyBorder="1" applyAlignment="1">
      <alignment horizontal="center" vertical="center" shrinkToFit="1"/>
    </xf>
    <xf numFmtId="0" fontId="22" fillId="5" borderId="68" xfId="7" applyFont="1" applyFill="1" applyBorder="1" applyAlignment="1">
      <alignment horizontal="center" vertical="center" shrinkToFit="1"/>
    </xf>
    <xf numFmtId="49" fontId="22" fillId="5" borderId="5" xfId="7" applyNumberFormat="1" applyFont="1" applyFill="1" applyBorder="1" applyAlignment="1">
      <alignment horizontal="center" vertical="center" shrinkToFit="1"/>
    </xf>
    <xf numFmtId="0" fontId="13" fillId="4" borderId="12" xfId="7" applyFill="1" applyBorder="1" applyAlignment="1">
      <alignment horizontal="center" vertical="center" wrapText="1" shrinkToFit="1"/>
    </xf>
    <xf numFmtId="0" fontId="13" fillId="4" borderId="1" xfId="7" applyFill="1" applyBorder="1" applyAlignment="1">
      <alignment horizontal="center" vertical="center" wrapText="1" shrinkToFit="1"/>
    </xf>
    <xf numFmtId="0" fontId="22" fillId="0" borderId="25" xfId="7" applyFont="1" applyBorder="1" applyAlignment="1">
      <alignment horizontal="center" vertical="center" shrinkToFit="1"/>
    </xf>
    <xf numFmtId="0" fontId="22" fillId="0" borderId="25" xfId="7" applyFont="1" applyBorder="1" applyAlignment="1">
      <alignment vertical="center" shrinkToFit="1"/>
    </xf>
    <xf numFmtId="9" fontId="13" fillId="0" borderId="12" xfId="7" applyNumberFormat="1" applyBorder="1" applyAlignment="1">
      <alignment horizontal="center" vertical="center" wrapText="1" shrinkToFit="1"/>
    </xf>
    <xf numFmtId="9" fontId="13" fillId="0" borderId="1" xfId="7" applyNumberFormat="1" applyBorder="1" applyAlignment="1">
      <alignment horizontal="center" vertical="center" wrapText="1" shrinkToFit="1"/>
    </xf>
    <xf numFmtId="9" fontId="13" fillId="0" borderId="5" xfId="7" applyNumberFormat="1" applyBorder="1" applyAlignment="1">
      <alignment horizontal="center" vertical="center" wrapText="1" shrinkToFit="1"/>
    </xf>
    <xf numFmtId="0" fontId="13" fillId="0" borderId="12" xfId="7" applyBorder="1" applyAlignment="1">
      <alignment horizontal="center" vertical="center" wrapText="1" shrinkToFit="1"/>
    </xf>
    <xf numFmtId="0" fontId="13" fillId="0" borderId="1" xfId="7" applyBorder="1" applyAlignment="1">
      <alignment horizontal="center" vertical="center" wrapText="1" shrinkToFit="1"/>
    </xf>
    <xf numFmtId="20" fontId="13" fillId="4" borderId="12" xfId="7" applyNumberFormat="1" applyFill="1" applyBorder="1" applyAlignment="1">
      <alignment horizontal="center" vertical="center" shrinkToFit="1"/>
    </xf>
    <xf numFmtId="20" fontId="13" fillId="4" borderId="1" xfId="7" applyNumberFormat="1" applyFill="1" applyBorder="1" applyAlignment="1">
      <alignment horizontal="center" vertical="center" shrinkToFit="1"/>
    </xf>
    <xf numFmtId="0" fontId="23" fillId="0" borderId="31" xfId="7" applyFont="1" applyBorder="1" applyAlignment="1">
      <alignment horizontal="center" vertical="center"/>
    </xf>
    <xf numFmtId="0" fontId="13" fillId="4" borderId="5" xfId="7" applyFill="1" applyBorder="1" applyAlignment="1">
      <alignment horizontal="center" vertical="center" wrapText="1" shrinkToFit="1"/>
    </xf>
    <xf numFmtId="0" fontId="13" fillId="0" borderId="5" xfId="7" applyBorder="1" applyAlignment="1">
      <alignment horizontal="center" vertical="center" wrapText="1" shrinkToFit="1"/>
    </xf>
    <xf numFmtId="0" fontId="13" fillId="0" borderId="31" xfId="7" applyBorder="1" applyAlignment="1">
      <alignment horizontal="center" vertical="center" wrapText="1" shrinkToFit="1"/>
    </xf>
    <xf numFmtId="0" fontId="13" fillId="0" borderId="0" xfId="7" applyAlignment="1">
      <alignment horizontal="center" vertical="center" wrapText="1" shrinkToFit="1"/>
    </xf>
    <xf numFmtId="0" fontId="13" fillId="0" borderId="51" xfId="7" applyBorder="1" applyAlignment="1">
      <alignment horizontal="center" vertical="center" shrinkToFit="1"/>
    </xf>
    <xf numFmtId="0" fontId="13" fillId="0" borderId="23" xfId="7" applyBorder="1" applyAlignment="1">
      <alignment horizontal="center" vertical="center" shrinkToFit="1"/>
    </xf>
    <xf numFmtId="0" fontId="13" fillId="5" borderId="1" xfId="7" applyFill="1" applyBorder="1" applyAlignment="1">
      <alignment horizontal="center" vertical="center" wrapText="1"/>
    </xf>
    <xf numFmtId="180" fontId="14" fillId="0" borderId="46" xfId="7" applyNumberFormat="1" applyFont="1" applyBorder="1" applyAlignment="1">
      <alignment horizontal="center" vertical="center" wrapText="1" shrinkToFit="1"/>
    </xf>
    <xf numFmtId="0" fontId="13" fillId="0" borderId="21" xfId="7" applyBorder="1">
      <alignment vertical="center"/>
    </xf>
    <xf numFmtId="0" fontId="13" fillId="0" borderId="39" xfId="7" applyBorder="1">
      <alignment vertical="center"/>
    </xf>
    <xf numFmtId="0" fontId="22" fillId="0" borderId="41" xfId="7" applyFont="1" applyBorder="1" applyAlignment="1">
      <alignment horizontal="center" vertical="center" shrinkToFit="1"/>
    </xf>
    <xf numFmtId="0" fontId="22" fillId="0" borderId="6" xfId="7" applyFont="1" applyBorder="1" applyAlignment="1">
      <alignment horizontal="center" vertical="center" shrinkToFit="1"/>
    </xf>
    <xf numFmtId="0" fontId="22" fillId="0" borderId="36" xfId="7" applyFont="1" applyBorder="1" applyAlignment="1">
      <alignment horizontal="center" vertical="center" shrinkToFit="1"/>
    </xf>
    <xf numFmtId="0" fontId="22" fillId="0" borderId="66" xfId="7" applyFont="1" applyBorder="1" applyAlignment="1">
      <alignment horizontal="center" vertical="center" shrinkToFit="1"/>
    </xf>
    <xf numFmtId="0" fontId="22" fillId="0" borderId="37" xfId="7" applyFont="1" applyBorder="1" applyAlignment="1">
      <alignment horizontal="center" vertical="center" shrinkToFit="1"/>
    </xf>
    <xf numFmtId="0" fontId="14" fillId="5" borderId="46" xfId="7" applyFont="1" applyFill="1" applyBorder="1" applyAlignment="1">
      <alignment horizontal="center" vertical="center" shrinkToFit="1"/>
    </xf>
    <xf numFmtId="0" fontId="13" fillId="5" borderId="21" xfId="7" applyFill="1" applyBorder="1">
      <alignment vertical="center"/>
    </xf>
    <xf numFmtId="0" fontId="13" fillId="5" borderId="39" xfId="7" applyFill="1" applyBorder="1">
      <alignment vertical="center"/>
    </xf>
    <xf numFmtId="181" fontId="14" fillId="0" borderId="46" xfId="7" applyNumberFormat="1" applyFont="1" applyBorder="1" applyAlignment="1">
      <alignment horizontal="center" vertical="center" shrinkToFit="1"/>
    </xf>
    <xf numFmtId="5" fontId="14" fillId="5" borderId="46" xfId="7" applyNumberFormat="1" applyFont="1" applyFill="1" applyBorder="1" applyAlignment="1">
      <alignment horizontal="center" vertical="center" shrinkToFit="1"/>
    </xf>
    <xf numFmtId="180" fontId="14" fillId="0" borderId="46" xfId="7" applyNumberFormat="1" applyFont="1" applyBorder="1" applyAlignment="1">
      <alignment horizontal="center" vertical="center" shrinkToFit="1"/>
    </xf>
    <xf numFmtId="3" fontId="13" fillId="5" borderId="43" xfId="7" applyNumberFormat="1" applyFill="1" applyBorder="1" applyAlignment="1">
      <alignment horizontal="right" vertical="center"/>
    </xf>
    <xf numFmtId="3" fontId="13" fillId="5" borderId="52" xfId="7" applyNumberFormat="1" applyFill="1" applyBorder="1" applyAlignment="1">
      <alignment horizontal="right" vertical="center"/>
    </xf>
    <xf numFmtId="3" fontId="13" fillId="5" borderId="25" xfId="7" applyNumberFormat="1" applyFill="1" applyBorder="1" applyAlignment="1">
      <alignment horizontal="right" vertical="center"/>
    </xf>
    <xf numFmtId="0" fontId="13" fillId="5" borderId="43" xfId="7" applyFill="1" applyBorder="1" applyAlignment="1">
      <alignment horizontal="center" vertical="center" wrapText="1"/>
    </xf>
    <xf numFmtId="20" fontId="14" fillId="5" borderId="40" xfId="7" applyNumberFormat="1" applyFont="1" applyFill="1" applyBorder="1" applyAlignment="1">
      <alignment horizontal="center" vertical="center" shrinkToFit="1"/>
    </xf>
    <xf numFmtId="0" fontId="13" fillId="5" borderId="44" xfId="7" applyFill="1" applyBorder="1">
      <alignment vertical="center"/>
    </xf>
    <xf numFmtId="0" fontId="13" fillId="5" borderId="45" xfId="7" applyFill="1" applyBorder="1">
      <alignment vertical="center"/>
    </xf>
    <xf numFmtId="3" fontId="16" fillId="5" borderId="65" xfId="7" applyNumberFormat="1" applyFont="1" applyFill="1" applyBorder="1" applyAlignment="1">
      <alignment horizontal="right" vertical="center"/>
    </xf>
    <xf numFmtId="3" fontId="16" fillId="5" borderId="59" xfId="7" applyNumberFormat="1" applyFont="1" applyFill="1" applyBorder="1" applyAlignment="1">
      <alignment horizontal="right" vertical="center"/>
    </xf>
    <xf numFmtId="3" fontId="16" fillId="5" borderId="26" xfId="7" applyNumberFormat="1" applyFont="1" applyFill="1" applyBorder="1" applyAlignment="1">
      <alignment horizontal="right" vertical="center"/>
    </xf>
    <xf numFmtId="0" fontId="13" fillId="0" borderId="30" xfId="7" applyBorder="1" applyAlignment="1">
      <alignment horizontal="center" vertical="center" shrinkToFit="1"/>
    </xf>
    <xf numFmtId="0" fontId="13" fillId="0" borderId="49" xfId="7" applyBorder="1" applyAlignment="1">
      <alignment horizontal="center" vertical="center" shrinkToFit="1"/>
    </xf>
    <xf numFmtId="3" fontId="13" fillId="0" borderId="20" xfId="7" applyNumberFormat="1" applyBorder="1" applyAlignment="1">
      <alignment horizontal="center" vertical="center" wrapText="1" shrinkToFit="1"/>
    </xf>
    <xf numFmtId="3" fontId="13" fillId="0" borderId="3" xfId="7" applyNumberFormat="1" applyBorder="1" applyAlignment="1">
      <alignment horizontal="center" vertical="center" shrinkToFit="1"/>
    </xf>
    <xf numFmtId="3" fontId="13" fillId="0" borderId="7" xfId="7" applyNumberFormat="1" applyBorder="1" applyAlignment="1">
      <alignment horizontal="center" vertical="center" wrapText="1" shrinkToFit="1"/>
    </xf>
    <xf numFmtId="3" fontId="13" fillId="0" borderId="1" xfId="7" applyNumberFormat="1" applyBorder="1" applyAlignment="1">
      <alignment horizontal="center" vertical="center" shrinkToFit="1"/>
    </xf>
    <xf numFmtId="3" fontId="13" fillId="0" borderId="7" xfId="7" applyNumberFormat="1" applyBorder="1" applyAlignment="1">
      <alignment horizontal="center" vertical="center" shrinkToFit="1"/>
    </xf>
    <xf numFmtId="3" fontId="13" fillId="0" borderId="42" xfId="7" applyNumberFormat="1" applyBorder="1" applyAlignment="1">
      <alignment horizontal="center" vertical="center" wrapText="1" shrinkToFit="1"/>
    </xf>
    <xf numFmtId="3" fontId="13" fillId="0" borderId="12" xfId="7" applyNumberFormat="1" applyBorder="1" applyAlignment="1">
      <alignment horizontal="center" vertical="center" shrinkToFit="1"/>
    </xf>
    <xf numFmtId="0" fontId="15" fillId="0" borderId="21" xfId="7" applyFont="1" applyBorder="1" applyProtection="1">
      <alignment vertical="center"/>
      <protection locked="0"/>
    </xf>
    <xf numFmtId="0" fontId="15" fillId="0" borderId="21" xfId="7" applyFont="1" applyBorder="1" applyAlignment="1" applyProtection="1">
      <alignment vertical="center" shrinkToFit="1"/>
      <protection locked="0"/>
    </xf>
    <xf numFmtId="0" fontId="13" fillId="0" borderId="40" xfId="7" applyBorder="1" applyAlignment="1" applyProtection="1">
      <alignment horizontal="center" vertical="center" shrinkToFit="1"/>
      <protection locked="0"/>
    </xf>
    <xf numFmtId="0" fontId="13" fillId="0" borderId="44" xfId="7" applyBorder="1" applyAlignment="1" applyProtection="1">
      <alignment horizontal="center" vertical="center" shrinkToFit="1"/>
      <protection locked="0"/>
    </xf>
    <xf numFmtId="0" fontId="13" fillId="0" borderId="45" xfId="7" applyBorder="1" applyAlignment="1" applyProtection="1">
      <alignment horizontal="center" vertical="center" shrinkToFit="1"/>
      <protection locked="0"/>
    </xf>
    <xf numFmtId="0" fontId="13" fillId="0" borderId="46" xfId="7" applyBorder="1" applyAlignment="1">
      <alignment horizontal="center" vertical="center" shrinkToFit="1"/>
    </xf>
    <xf numFmtId="0" fontId="13" fillId="0" borderId="21" xfId="7" applyBorder="1" applyAlignment="1">
      <alignment horizontal="center" vertical="center" shrinkToFit="1"/>
    </xf>
    <xf numFmtId="0" fontId="13" fillId="0" borderId="40" xfId="7" applyBorder="1" applyAlignment="1">
      <alignment horizontal="center" vertical="center" shrinkToFit="1"/>
    </xf>
    <xf numFmtId="0" fontId="13" fillId="0" borderId="44" xfId="7" applyBorder="1">
      <alignment vertical="center"/>
    </xf>
    <xf numFmtId="0" fontId="13" fillId="0" borderId="47" xfId="7" applyBorder="1">
      <alignment vertical="center"/>
    </xf>
    <xf numFmtId="0" fontId="13" fillId="0" borderId="44" xfId="7" applyBorder="1" applyAlignment="1">
      <alignment horizontal="center" vertical="center" shrinkToFit="1"/>
    </xf>
    <xf numFmtId="0" fontId="13" fillId="0" borderId="45" xfId="7" applyBorder="1" applyAlignment="1">
      <alignment horizontal="center" vertical="center" shrinkToFit="1"/>
    </xf>
    <xf numFmtId="0" fontId="13" fillId="4" borderId="9" xfId="7" applyFill="1" applyBorder="1" applyAlignment="1">
      <alignment horizontal="center" vertical="center" shrinkToFit="1"/>
    </xf>
    <xf numFmtId="0" fontId="13" fillId="0" borderId="34" xfId="7" applyBorder="1">
      <alignment vertical="center"/>
    </xf>
    <xf numFmtId="0" fontId="13" fillId="0" borderId="29" xfId="7" applyBorder="1">
      <alignment vertical="center"/>
    </xf>
    <xf numFmtId="0" fontId="13" fillId="0" borderId="31" xfId="7" applyBorder="1" applyAlignment="1" applyProtection="1">
      <alignment horizontal="center" vertical="center" wrapText="1" shrinkToFit="1"/>
      <protection locked="0"/>
    </xf>
    <xf numFmtId="0" fontId="13" fillId="0" borderId="0" xfId="7" applyAlignment="1" applyProtection="1">
      <alignment horizontal="center" vertical="center" wrapText="1" shrinkToFit="1"/>
      <protection locked="0"/>
    </xf>
    <xf numFmtId="0" fontId="13" fillId="0" borderId="15" xfId="7" applyBorder="1" applyAlignment="1" applyProtection="1">
      <alignment horizontal="center" vertical="center" wrapText="1" shrinkToFit="1"/>
      <protection locked="0"/>
    </xf>
    <xf numFmtId="0" fontId="13" fillId="0" borderId="54" xfId="7" applyBorder="1" applyAlignment="1" applyProtection="1">
      <alignment horizontal="center" vertical="center" wrapText="1" shrinkToFit="1"/>
      <protection locked="0"/>
    </xf>
    <xf numFmtId="0" fontId="13" fillId="2" borderId="1" xfId="7" applyFill="1" applyBorder="1" applyAlignment="1">
      <alignment horizontal="center" vertical="center"/>
    </xf>
    <xf numFmtId="0" fontId="13" fillId="5" borderId="1" xfId="7" applyFill="1" applyBorder="1" applyAlignment="1">
      <alignment horizontal="center" vertical="center" shrinkToFit="1"/>
    </xf>
    <xf numFmtId="3" fontId="13" fillId="5" borderId="18" xfId="7" applyNumberFormat="1" applyFill="1" applyBorder="1" applyAlignment="1">
      <alignment horizontal="right" vertical="center"/>
    </xf>
    <xf numFmtId="3" fontId="16" fillId="5" borderId="30" xfId="7" applyNumberFormat="1" applyFont="1" applyFill="1" applyBorder="1" applyAlignment="1">
      <alignment horizontal="right" vertical="center"/>
    </xf>
    <xf numFmtId="0" fontId="13" fillId="2" borderId="1" xfId="7" applyFill="1" applyBorder="1" applyAlignment="1">
      <alignment horizontal="center" vertical="center" shrinkToFit="1"/>
    </xf>
    <xf numFmtId="0" fontId="13" fillId="0" borderId="56" xfId="7" applyBorder="1" applyAlignment="1" applyProtection="1">
      <alignment horizontal="center" vertical="center" wrapText="1" shrinkToFit="1"/>
      <protection locked="0"/>
    </xf>
    <xf numFmtId="0" fontId="13" fillId="0" borderId="57" xfId="7" applyBorder="1" applyAlignment="1" applyProtection="1">
      <alignment horizontal="center" vertical="center" wrapText="1" shrinkToFit="1"/>
      <protection locked="0"/>
    </xf>
    <xf numFmtId="0" fontId="13" fillId="0" borderId="58" xfId="7" applyBorder="1" applyAlignment="1" applyProtection="1">
      <alignment horizontal="center" vertical="center" wrapText="1" shrinkToFit="1"/>
      <protection locked="0"/>
    </xf>
    <xf numFmtId="0" fontId="13" fillId="0" borderId="23" xfId="7" applyBorder="1" applyAlignment="1" applyProtection="1">
      <alignment horizontal="center" vertical="center" wrapText="1" shrinkToFit="1"/>
      <protection locked="0"/>
    </xf>
    <xf numFmtId="0" fontId="13" fillId="0" borderId="1" xfId="7" applyBorder="1" applyAlignment="1">
      <alignment horizontal="center" vertical="center" shrinkToFit="1"/>
    </xf>
    <xf numFmtId="0" fontId="13" fillId="0" borderId="1" xfId="7" applyBorder="1">
      <alignment vertical="center"/>
    </xf>
    <xf numFmtId="20" fontId="13" fillId="0" borderId="16" xfId="7" applyNumberFormat="1" applyBorder="1" applyAlignment="1">
      <alignment horizontal="center" vertical="center" shrinkToFit="1"/>
    </xf>
    <xf numFmtId="20" fontId="13" fillId="0" borderId="41" xfId="7" applyNumberFormat="1" applyBorder="1" applyAlignment="1">
      <alignment horizontal="center" vertical="center" shrinkToFit="1"/>
    </xf>
    <xf numFmtId="20" fontId="13" fillId="0" borderId="6" xfId="7" applyNumberFormat="1" applyBorder="1" applyAlignment="1">
      <alignment horizontal="center" vertical="center" shrinkToFit="1"/>
    </xf>
    <xf numFmtId="179" fontId="14" fillId="0" borderId="56" xfId="7" applyNumberFormat="1" applyFont="1" applyBorder="1" applyAlignment="1">
      <alignment horizontal="center" vertical="center" wrapText="1" shrinkToFit="1"/>
    </xf>
    <xf numFmtId="179" fontId="14" fillId="0" borderId="57" xfId="7" applyNumberFormat="1" applyFont="1" applyBorder="1" applyAlignment="1">
      <alignment horizontal="center" vertical="center" wrapText="1" shrinkToFit="1"/>
    </xf>
    <xf numFmtId="179" fontId="14" fillId="0" borderId="58" xfId="7" applyNumberFormat="1" applyFont="1" applyBorder="1" applyAlignment="1">
      <alignment horizontal="center" vertical="center" wrapText="1" shrinkToFit="1"/>
    </xf>
    <xf numFmtId="179" fontId="14" fillId="0" borderId="15" xfId="7" applyNumberFormat="1" applyFont="1" applyBorder="1" applyAlignment="1">
      <alignment horizontal="center" vertical="center" wrapText="1" shrinkToFit="1"/>
    </xf>
    <xf numFmtId="179" fontId="14" fillId="0" borderId="54" xfId="7" applyNumberFormat="1" applyFont="1" applyBorder="1" applyAlignment="1">
      <alignment horizontal="center" vertical="center" wrapText="1" shrinkToFit="1"/>
    </xf>
    <xf numFmtId="179" fontId="14" fillId="0" borderId="23" xfId="7" applyNumberFormat="1" applyFont="1" applyBorder="1" applyAlignment="1">
      <alignment horizontal="center" vertical="center" wrapText="1" shrinkToFit="1"/>
    </xf>
    <xf numFmtId="0" fontId="13" fillId="0" borderId="16" xfId="7" applyBorder="1" applyAlignment="1">
      <alignment horizontal="center" vertical="center" wrapText="1" shrinkToFit="1"/>
    </xf>
    <xf numFmtId="0" fontId="13" fillId="0" borderId="41" xfId="7" applyBorder="1" applyAlignment="1">
      <alignment horizontal="center" vertical="center" wrapText="1" shrinkToFit="1"/>
    </xf>
    <xf numFmtId="0" fontId="13" fillId="0" borderId="6" xfId="7" applyBorder="1" applyAlignment="1">
      <alignment horizontal="center" vertical="center" wrapText="1" shrinkToFit="1"/>
    </xf>
    <xf numFmtId="0" fontId="13" fillId="0" borderId="46" xfId="7" applyBorder="1" applyAlignment="1" applyProtection="1">
      <alignment horizontal="center" vertical="center" wrapText="1" shrinkToFit="1"/>
      <protection locked="0"/>
    </xf>
    <xf numFmtId="0" fontId="13" fillId="0" borderId="21" xfId="7" applyBorder="1" applyAlignment="1" applyProtection="1">
      <alignment horizontal="center" vertical="center" wrapText="1" shrinkToFit="1"/>
      <protection locked="0"/>
    </xf>
    <xf numFmtId="0" fontId="13" fillId="0" borderId="48" xfId="7" applyBorder="1" applyAlignment="1" applyProtection="1">
      <alignment horizontal="center" vertical="center" wrapText="1" shrinkToFit="1"/>
      <protection locked="0"/>
    </xf>
    <xf numFmtId="9" fontId="13" fillId="0" borderId="56" xfId="7" applyNumberFormat="1" applyBorder="1" applyAlignment="1" applyProtection="1">
      <alignment horizontal="center" vertical="center" wrapText="1" shrinkToFit="1"/>
      <protection locked="0"/>
    </xf>
    <xf numFmtId="9" fontId="13" fillId="0" borderId="57" xfId="7" applyNumberFormat="1" applyBorder="1" applyAlignment="1" applyProtection="1">
      <alignment horizontal="center" vertical="center" wrapText="1" shrinkToFit="1"/>
      <protection locked="0"/>
    </xf>
    <xf numFmtId="9" fontId="13" fillId="0" borderId="58" xfId="7" applyNumberFormat="1" applyBorder="1" applyAlignment="1" applyProtection="1">
      <alignment horizontal="center" vertical="center" wrapText="1" shrinkToFit="1"/>
      <protection locked="0"/>
    </xf>
    <xf numFmtId="9" fontId="13" fillId="0" borderId="15" xfId="7" applyNumberFormat="1" applyBorder="1" applyAlignment="1" applyProtection="1">
      <alignment horizontal="center" vertical="center" wrapText="1" shrinkToFit="1"/>
      <protection locked="0"/>
    </xf>
    <xf numFmtId="9" fontId="13" fillId="0" borderId="54" xfId="7" applyNumberFormat="1" applyBorder="1" applyAlignment="1" applyProtection="1">
      <alignment horizontal="center" vertical="center" wrapText="1" shrinkToFit="1"/>
      <protection locked="0"/>
    </xf>
    <xf numFmtId="9" fontId="13" fillId="0" borderId="23" xfId="7" applyNumberFormat="1" applyBorder="1" applyAlignment="1" applyProtection="1">
      <alignment horizontal="center" vertical="center" wrapText="1" shrinkToFit="1"/>
      <protection locked="0"/>
    </xf>
    <xf numFmtId="0" fontId="14" fillId="0" borderId="46" xfId="7" applyFont="1" applyBorder="1" applyAlignment="1">
      <alignment horizontal="center" vertical="center" shrinkToFit="1"/>
    </xf>
    <xf numFmtId="20" fontId="14" fillId="0" borderId="40" xfId="7" applyNumberFormat="1" applyFont="1" applyBorder="1" applyAlignment="1">
      <alignment horizontal="center" vertical="center" shrinkToFit="1"/>
    </xf>
    <xf numFmtId="0" fontId="13" fillId="0" borderId="45" xfId="7" applyBorder="1">
      <alignment vertical="center"/>
    </xf>
    <xf numFmtId="5" fontId="14" fillId="0" borderId="46" xfId="7" applyNumberFormat="1" applyFont="1" applyBorder="1" applyAlignment="1">
      <alignment horizontal="center" vertical="center" shrinkToFit="1"/>
    </xf>
    <xf numFmtId="20" fontId="13" fillId="0" borderId="56" xfId="7" applyNumberFormat="1" applyBorder="1" applyAlignment="1" applyProtection="1">
      <alignment horizontal="center" vertical="center" wrapText="1" shrinkToFit="1"/>
      <protection locked="0"/>
    </xf>
  </cellXfs>
  <cellStyles count="12">
    <cellStyle name="パーセント 2" xfId="10" xr:uid="{7383566F-30A6-4A51-9214-11CF12EAAA77}"/>
    <cellStyle name="パーセント 2 2" xfId="11" xr:uid="{AC306119-705D-480E-AA32-85F829178451}"/>
    <cellStyle name="ハイパーリンク" xfId="9" builtinId="8"/>
    <cellStyle name="ハイパーリンク 2" xfId="5" xr:uid="{637E87DF-53E4-41F7-A21D-6EC77778D01C}"/>
    <cellStyle name="桁区切り 2" xfId="8" xr:uid="{0100E836-0753-4CA6-AD04-2FB7BCA6DFE8}"/>
    <cellStyle name="標準" xfId="0" builtinId="0"/>
    <cellStyle name="標準 2" xfId="1" xr:uid="{00000000-0005-0000-0000-000001000000}"/>
    <cellStyle name="標準 2 2" xfId="7" xr:uid="{DA9F339D-61D4-4D7B-B8A9-924B23636C5B}"/>
    <cellStyle name="標準 3" xfId="3" xr:uid="{D7D7D07A-7C42-4F54-B8BB-95EF8436D08C}"/>
    <cellStyle name="標準 4" xfId="4" xr:uid="{84BBC752-CB43-4435-BC99-CBA1CF34B94E}"/>
    <cellStyle name="標準 5" xfId="6" xr:uid="{A4AA29C1-40D3-4AB3-A5C0-900C379ACD28}"/>
    <cellStyle name="標準 6" xfId="2" xr:uid="{BE3227DC-FD73-429E-9961-D94347C1EEFD}"/>
  </cellStyles>
  <dxfs count="10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f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224204</xdr:colOff>
      <xdr:row>11</xdr:row>
      <xdr:rowOff>89042</xdr:rowOff>
    </xdr:from>
    <xdr:to>
      <xdr:col>1</xdr:col>
      <xdr:colOff>495300</xdr:colOff>
      <xdr:row>11</xdr:row>
      <xdr:rowOff>229720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D49FF2E-7D08-4F84-BE6D-BBABBB26C1B9}"/>
            </a:ext>
          </a:extLst>
        </xdr:cNvPr>
        <xdr:cNvSpPr/>
      </xdr:nvSpPr>
      <xdr:spPr>
        <a:xfrm>
          <a:off x="560380" y="3002571"/>
          <a:ext cx="271096" cy="14067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</xdr:row>
      <xdr:rowOff>95250</xdr:rowOff>
    </xdr:from>
    <xdr:to>
      <xdr:col>4</xdr:col>
      <xdr:colOff>161925</xdr:colOff>
      <xdr:row>9</xdr:row>
      <xdr:rowOff>120523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ECFB396-7FF5-48F7-B8D5-7C3D2E652762}"/>
            </a:ext>
          </a:extLst>
        </xdr:cNvPr>
        <xdr:cNvSpPr/>
      </xdr:nvSpPr>
      <xdr:spPr>
        <a:xfrm>
          <a:off x="123825" y="1200150"/>
          <a:ext cx="914400" cy="634873"/>
        </a:xfrm>
        <a:prstGeom prst="wedgeRectCallout">
          <a:avLst>
            <a:gd name="adj1" fmla="val -25624"/>
            <a:gd name="adj2" fmla="val 11528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利用者様氏名を記入</a:t>
          </a:r>
        </a:p>
      </xdr:txBody>
    </xdr:sp>
    <xdr:clientData/>
  </xdr:twoCellAnchor>
  <xdr:twoCellAnchor>
    <xdr:from>
      <xdr:col>25</xdr:col>
      <xdr:colOff>76200</xdr:colOff>
      <xdr:row>6</xdr:row>
      <xdr:rowOff>123825</xdr:rowOff>
    </xdr:from>
    <xdr:to>
      <xdr:col>36</xdr:col>
      <xdr:colOff>156846</xdr:colOff>
      <xdr:row>17</xdr:row>
      <xdr:rowOff>151764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7034E4B-7AB4-47D7-B9BB-A368EA17E7E3}"/>
            </a:ext>
          </a:extLst>
        </xdr:cNvPr>
        <xdr:cNvSpPr/>
      </xdr:nvSpPr>
      <xdr:spPr>
        <a:xfrm>
          <a:off x="5095875" y="1381125"/>
          <a:ext cx="2176146" cy="1704339"/>
        </a:xfrm>
        <a:prstGeom prst="borderCallout1">
          <a:avLst>
            <a:gd name="adj1" fmla="val 18750"/>
            <a:gd name="adj2" fmla="val -8333"/>
            <a:gd name="adj3" fmla="val -58807"/>
            <a:gd name="adj4" fmla="val -5212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介護職員処遇改善加算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Ⅰ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Ⅱ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2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Ⅲ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処遇改善加算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Ⅳ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介護職員処遇改善加算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Ⅴ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算定しない場合は「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0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」と入力して下さい。</a:t>
          </a:r>
        </a:p>
      </xdr:txBody>
    </xdr:sp>
    <xdr:clientData/>
  </xdr:twoCellAnchor>
  <xdr:twoCellAnchor>
    <xdr:from>
      <xdr:col>20</xdr:col>
      <xdr:colOff>0</xdr:colOff>
      <xdr:row>19</xdr:row>
      <xdr:rowOff>19050</xdr:rowOff>
    </xdr:from>
    <xdr:to>
      <xdr:col>32</xdr:col>
      <xdr:colOff>136526</xdr:colOff>
      <xdr:row>27</xdr:row>
      <xdr:rowOff>38100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D824BBAD-DDD0-47FE-A195-78B5110EEB80}"/>
            </a:ext>
          </a:extLst>
        </xdr:cNvPr>
        <xdr:cNvSpPr/>
      </xdr:nvSpPr>
      <xdr:spPr>
        <a:xfrm>
          <a:off x="4067175" y="3257550"/>
          <a:ext cx="2422526" cy="1238250"/>
        </a:xfrm>
        <a:prstGeom prst="borderCallout1">
          <a:avLst>
            <a:gd name="adj1" fmla="val 14904"/>
            <a:gd name="adj2" fmla="val -2435"/>
            <a:gd name="adj3" fmla="val 29277"/>
            <a:gd name="adj4" fmla="val -2961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送迎の減算は泊りに係らず、家族送迎等実態として送迎が無い場合算定して下さい。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片道分が無い場合は「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」。往復送迎が無い場合は「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」と記入して下さい。</a:t>
          </a:r>
        </a:p>
      </xdr:txBody>
    </xdr:sp>
    <xdr:clientData/>
  </xdr:twoCellAnchor>
  <xdr:twoCellAnchor>
    <xdr:from>
      <xdr:col>9</xdr:col>
      <xdr:colOff>142875</xdr:colOff>
      <xdr:row>31</xdr:row>
      <xdr:rowOff>19050</xdr:rowOff>
    </xdr:from>
    <xdr:to>
      <xdr:col>16</xdr:col>
      <xdr:colOff>123825</xdr:colOff>
      <xdr:row>37</xdr:row>
      <xdr:rowOff>50800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6376DE47-7E17-4416-8EBC-5A508A9F6991}"/>
            </a:ext>
          </a:extLst>
        </xdr:cNvPr>
        <xdr:cNvSpPr/>
      </xdr:nvSpPr>
      <xdr:spPr>
        <a:xfrm>
          <a:off x="2114550" y="5086350"/>
          <a:ext cx="1314450" cy="946150"/>
        </a:xfrm>
        <a:prstGeom prst="borderCallout1">
          <a:avLst>
            <a:gd name="adj1" fmla="val 23783"/>
            <a:gd name="adj2" fmla="val -5838"/>
            <a:gd name="adj3" fmla="val -4596"/>
            <a:gd name="adj4" fmla="val -904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要支援、要介護どちらかに介護度をリストから選択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（数字のみ）</a:t>
          </a:r>
        </a:p>
      </xdr:txBody>
    </xdr:sp>
    <xdr:clientData/>
  </xdr:twoCellAnchor>
  <xdr:twoCellAnchor>
    <xdr:from>
      <xdr:col>4</xdr:col>
      <xdr:colOff>57150</xdr:colOff>
      <xdr:row>33</xdr:row>
      <xdr:rowOff>73025</xdr:rowOff>
    </xdr:from>
    <xdr:to>
      <xdr:col>9</xdr:col>
      <xdr:colOff>60325</xdr:colOff>
      <xdr:row>33</xdr:row>
      <xdr:rowOff>123825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85D9E2F-D2FE-435A-B4BD-B4B3C6495A1C}"/>
            </a:ext>
          </a:extLst>
        </xdr:cNvPr>
        <xdr:cNvCxnSpPr/>
      </xdr:nvCxnSpPr>
      <xdr:spPr>
        <a:xfrm flipH="1">
          <a:off x="933450" y="5445125"/>
          <a:ext cx="1098550" cy="508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39</xdr:row>
      <xdr:rowOff>66675</xdr:rowOff>
    </xdr:from>
    <xdr:to>
      <xdr:col>21</xdr:col>
      <xdr:colOff>149226</xdr:colOff>
      <xdr:row>45</xdr:row>
      <xdr:rowOff>85724</xdr:rowOff>
    </xdr:to>
    <xdr:sp macro="" textlink="">
      <xdr:nvSpPr>
        <xdr:cNvPr id="8" name="線吹き出し 1 (枠付き) 26">
          <a:extLst>
            <a:ext uri="{FF2B5EF4-FFF2-40B4-BE49-F238E27FC236}">
              <a16:creationId xmlns:a16="http://schemas.microsoft.com/office/drawing/2014/main" id="{228BCC28-7988-4EF3-8C8B-AE2989B03C2E}"/>
            </a:ext>
          </a:extLst>
        </xdr:cNvPr>
        <xdr:cNvSpPr/>
      </xdr:nvSpPr>
      <xdr:spPr>
        <a:xfrm>
          <a:off x="2609850" y="6353175"/>
          <a:ext cx="1797051" cy="933449"/>
        </a:xfrm>
        <a:prstGeom prst="borderCallout1">
          <a:avLst>
            <a:gd name="adj1" fmla="val 18750"/>
            <a:gd name="adj2" fmla="val -8333"/>
            <a:gd name="adj3" fmla="val 51122"/>
            <a:gd name="adj4" fmla="val -8511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サービス提供時間を記入、</a:t>
          </a:r>
          <a:endParaRPr kumimoji="1" lang="en-US" altLang="ja-JP" sz="1100" b="1" cap="none" spc="0">
            <a:ln w="12700">
              <a:noFill/>
              <a:prstDash val="solid"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上：開始時間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下：終了時間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※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金額には影響しません。</a:t>
          </a:r>
        </a:p>
      </xdr:txBody>
    </xdr:sp>
    <xdr:clientData/>
  </xdr:twoCellAnchor>
  <xdr:twoCellAnchor>
    <xdr:from>
      <xdr:col>24</xdr:col>
      <xdr:colOff>28575</xdr:colOff>
      <xdr:row>35</xdr:row>
      <xdr:rowOff>9525</xdr:rowOff>
    </xdr:from>
    <xdr:to>
      <xdr:col>36</xdr:col>
      <xdr:colOff>85725</xdr:colOff>
      <xdr:row>45</xdr:row>
      <xdr:rowOff>15874</xdr:rowOff>
    </xdr:to>
    <xdr:sp macro="" textlink="">
      <xdr:nvSpPr>
        <xdr:cNvPr id="9" name="線吹き出し 1 (枠付き) 27">
          <a:extLst>
            <a:ext uri="{FF2B5EF4-FFF2-40B4-BE49-F238E27FC236}">
              <a16:creationId xmlns:a16="http://schemas.microsoft.com/office/drawing/2014/main" id="{1784FBC9-8C17-4D8D-B87B-276BD7E0E3B2}"/>
            </a:ext>
          </a:extLst>
        </xdr:cNvPr>
        <xdr:cNvSpPr/>
      </xdr:nvSpPr>
      <xdr:spPr>
        <a:xfrm>
          <a:off x="4857750" y="5686425"/>
          <a:ext cx="2343150" cy="1530349"/>
        </a:xfrm>
        <a:prstGeom prst="borderCallout1">
          <a:avLst>
            <a:gd name="adj1" fmla="val 28086"/>
            <a:gd name="adj2" fmla="val -4674"/>
            <a:gd name="adj3" fmla="val 51744"/>
            <a:gd name="adj4" fmla="val -16340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給付率を記入</a:t>
          </a:r>
          <a:endParaRPr kumimoji="1" lang="en-US" altLang="ja-JP" sz="1100" b="1" cap="none" spc="0">
            <a:ln w="12700">
              <a:noFill/>
              <a:prstDash val="solid"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利用者様の負担が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90%</a:t>
          </a:r>
        </a:p>
        <a:p>
          <a:pPr algn="ctr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2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80%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、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70%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等。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その他、減免措置を受けている方は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95%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等をリストから選択して下さい。</a:t>
          </a:r>
          <a:endParaRPr kumimoji="1" lang="ja-JP" altLang="en-US" sz="1100" b="1">
            <a:ln>
              <a:noFill/>
            </a:ln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114300</xdr:colOff>
      <xdr:row>48</xdr:row>
      <xdr:rowOff>104775</xdr:rowOff>
    </xdr:from>
    <xdr:to>
      <xdr:col>4</xdr:col>
      <xdr:colOff>152400</xdr:colOff>
      <xdr:row>52</xdr:row>
      <xdr:rowOff>130048</xdr:rowOff>
    </xdr:to>
    <xdr:sp macro="" textlink="">
      <xdr:nvSpPr>
        <xdr:cNvPr id="10" name="四角形吹き出し 29">
          <a:extLst>
            <a:ext uri="{FF2B5EF4-FFF2-40B4-BE49-F238E27FC236}">
              <a16:creationId xmlns:a16="http://schemas.microsoft.com/office/drawing/2014/main" id="{95015B32-F037-47DC-80C5-896390463E6E}"/>
            </a:ext>
          </a:extLst>
        </xdr:cNvPr>
        <xdr:cNvSpPr/>
      </xdr:nvSpPr>
      <xdr:spPr>
        <a:xfrm>
          <a:off x="114300" y="7791450"/>
          <a:ext cx="914400" cy="634873"/>
        </a:xfrm>
        <a:prstGeom prst="wedgeRectCallout">
          <a:avLst>
            <a:gd name="adj1" fmla="val -26577"/>
            <a:gd name="adj2" fmla="val 11042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利用者様氏名を記入</a:t>
          </a:r>
        </a:p>
      </xdr:txBody>
    </xdr:sp>
    <xdr:clientData/>
  </xdr:twoCellAnchor>
  <xdr:twoCellAnchor>
    <xdr:from>
      <xdr:col>17</xdr:col>
      <xdr:colOff>95250</xdr:colOff>
      <xdr:row>54</xdr:row>
      <xdr:rowOff>66675</xdr:rowOff>
    </xdr:from>
    <xdr:to>
      <xdr:col>33</xdr:col>
      <xdr:colOff>142875</xdr:colOff>
      <xdr:row>61</xdr:row>
      <xdr:rowOff>104774</xdr:rowOff>
    </xdr:to>
    <xdr:sp macro="" textlink="">
      <xdr:nvSpPr>
        <xdr:cNvPr id="11" name="線吹き出し 1 (枠付き) 30">
          <a:extLst>
            <a:ext uri="{FF2B5EF4-FFF2-40B4-BE49-F238E27FC236}">
              <a16:creationId xmlns:a16="http://schemas.microsoft.com/office/drawing/2014/main" id="{254D0FAE-A812-4455-9A8E-919E15BCDC80}"/>
            </a:ext>
          </a:extLst>
        </xdr:cNvPr>
        <xdr:cNvSpPr/>
      </xdr:nvSpPr>
      <xdr:spPr>
        <a:xfrm>
          <a:off x="3590925" y="8667750"/>
          <a:ext cx="3095625" cy="1104899"/>
        </a:xfrm>
        <a:prstGeom prst="borderCallout1">
          <a:avLst>
            <a:gd name="adj1" fmla="val 47917"/>
            <a:gd name="adj2" fmla="val -360"/>
            <a:gd name="adj3" fmla="val 445657"/>
            <a:gd name="adj4" fmla="val -8721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提供時間が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時間半なので、デイ（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～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）に該当。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利用日に数字の「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」を記入していく。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その他、実施した項目に数字を記入していく</a:t>
          </a:r>
        </a:p>
      </xdr:txBody>
    </xdr:sp>
    <xdr:clientData/>
  </xdr:twoCellAnchor>
  <xdr:twoCellAnchor>
    <xdr:from>
      <xdr:col>21</xdr:col>
      <xdr:colOff>104775</xdr:colOff>
      <xdr:row>71</xdr:row>
      <xdr:rowOff>104775</xdr:rowOff>
    </xdr:from>
    <xdr:to>
      <xdr:col>36</xdr:col>
      <xdr:colOff>114301</xdr:colOff>
      <xdr:row>83</xdr:row>
      <xdr:rowOff>34926</xdr:rowOff>
    </xdr:to>
    <xdr:sp macro="" textlink="">
      <xdr:nvSpPr>
        <xdr:cNvPr id="12" name="線吹き出し 1 (枠付き) 31">
          <a:extLst>
            <a:ext uri="{FF2B5EF4-FFF2-40B4-BE49-F238E27FC236}">
              <a16:creationId xmlns:a16="http://schemas.microsoft.com/office/drawing/2014/main" id="{1445D23D-E17B-4CA2-B103-F941B4A8728C}"/>
            </a:ext>
          </a:extLst>
        </xdr:cNvPr>
        <xdr:cNvSpPr/>
      </xdr:nvSpPr>
      <xdr:spPr>
        <a:xfrm>
          <a:off x="4362450" y="11296650"/>
          <a:ext cx="2867026" cy="1758951"/>
        </a:xfrm>
        <a:prstGeom prst="borderCallout1">
          <a:avLst>
            <a:gd name="adj1" fmla="val 47917"/>
            <a:gd name="adj2" fmla="val -360"/>
            <a:gd name="adj3" fmla="val 101585"/>
            <a:gd name="adj4" fmla="val -413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通院サポートはサービスを行った時間数を記入して下さい。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※3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時間なら「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」、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5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時間なら「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5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計の列には通院サポートを行った総時間数が表示されます。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金額の列には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時間までなら定額。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以降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時間延長ごとに延長料金が加算されていきます。</a:t>
          </a:r>
        </a:p>
      </xdr:txBody>
    </xdr:sp>
    <xdr:clientData/>
  </xdr:twoCellAnchor>
  <xdr:twoCellAnchor>
    <xdr:from>
      <xdr:col>12</xdr:col>
      <xdr:colOff>76200</xdr:colOff>
      <xdr:row>57</xdr:row>
      <xdr:rowOff>118746</xdr:rowOff>
    </xdr:from>
    <xdr:to>
      <xdr:col>17</xdr:col>
      <xdr:colOff>85091</xdr:colOff>
      <xdr:row>58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13EF2CF-EC29-4B6C-A9AC-D77B8DB3F14F}"/>
            </a:ext>
          </a:extLst>
        </xdr:cNvPr>
        <xdr:cNvCxnSpPr/>
      </xdr:nvCxnSpPr>
      <xdr:spPr>
        <a:xfrm flipH="1">
          <a:off x="2619375" y="9177021"/>
          <a:ext cx="961391" cy="10985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493E-704C-4200-A86F-15ADECA3C7D2}">
  <sheetPr>
    <tabColor theme="5"/>
  </sheetPr>
  <dimension ref="B1:K19"/>
  <sheetViews>
    <sheetView showGridLines="0" tabSelected="1" zoomScale="85" zoomScaleNormal="85" workbookViewId="0">
      <selection activeCell="D3" sqref="D3:G4"/>
    </sheetView>
  </sheetViews>
  <sheetFormatPr defaultColWidth="9" defaultRowHeight="13" x14ac:dyDescent="0.2"/>
  <cols>
    <col min="1" max="1" width="4.36328125" style="1" customWidth="1"/>
    <col min="2" max="2" width="12.90625" style="1" customWidth="1"/>
    <col min="3" max="3" width="6.7265625" style="1" bestFit="1" customWidth="1"/>
    <col min="4" max="4" width="15.26953125" style="1" customWidth="1"/>
    <col min="5" max="5" width="5.36328125" style="1" customWidth="1"/>
    <col min="6" max="6" width="6.08984375" style="1" customWidth="1"/>
    <col min="7" max="7" width="5.36328125" style="1" customWidth="1"/>
    <col min="8" max="8" width="8.90625" style="1" customWidth="1"/>
    <col min="9" max="9" width="21.36328125" style="1" bestFit="1" customWidth="1"/>
    <col min="10" max="10" width="13.453125" style="1" customWidth="1"/>
    <col min="11" max="16384" width="9" style="1"/>
  </cols>
  <sheetData>
    <row r="1" spans="2:11" ht="22.5" customHeight="1" x14ac:dyDescent="0.2">
      <c r="B1" s="51" t="s">
        <v>151</v>
      </c>
    </row>
    <row r="2" spans="2:11" ht="22.5" customHeight="1" thickBot="1" x14ac:dyDescent="0.25">
      <c r="B2" s="51"/>
      <c r="I2" s="52" t="s">
        <v>158</v>
      </c>
    </row>
    <row r="3" spans="2:11" ht="22.5" customHeight="1" x14ac:dyDescent="0.2">
      <c r="B3" s="147" t="s">
        <v>153</v>
      </c>
      <c r="C3" s="149" t="s">
        <v>154</v>
      </c>
      <c r="D3" s="143"/>
      <c r="E3" s="143"/>
      <c r="F3" s="143"/>
      <c r="G3" s="144"/>
      <c r="I3" s="55" t="s">
        <v>155</v>
      </c>
      <c r="J3" s="56" t="s">
        <v>66</v>
      </c>
    </row>
    <row r="4" spans="2:11" ht="22.5" customHeight="1" x14ac:dyDescent="0.2">
      <c r="B4" s="148"/>
      <c r="C4" s="150"/>
      <c r="D4" s="145"/>
      <c r="E4" s="145"/>
      <c r="F4" s="145"/>
      <c r="G4" s="146"/>
    </row>
    <row r="5" spans="2:11" ht="22.5" customHeight="1" x14ac:dyDescent="0.2">
      <c r="B5" s="161" t="s">
        <v>62</v>
      </c>
      <c r="C5" s="159" t="s">
        <v>61</v>
      </c>
      <c r="D5" s="155">
        <v>2024</v>
      </c>
      <c r="E5" s="157" t="s">
        <v>2</v>
      </c>
      <c r="F5" s="155">
        <v>6</v>
      </c>
      <c r="G5" s="153" t="s">
        <v>3</v>
      </c>
      <c r="I5" s="53" t="s">
        <v>135</v>
      </c>
      <c r="J5" s="54"/>
    </row>
    <row r="6" spans="2:11" ht="22.5" customHeight="1" thickBot="1" x14ac:dyDescent="0.25">
      <c r="B6" s="162"/>
      <c r="C6" s="160"/>
      <c r="D6" s="156"/>
      <c r="E6" s="158"/>
      <c r="F6" s="156"/>
      <c r="G6" s="154"/>
      <c r="I6" s="53" t="s">
        <v>136</v>
      </c>
      <c r="J6" s="54"/>
      <c r="K6" s="57" t="s">
        <v>150</v>
      </c>
    </row>
    <row r="7" spans="2:11" ht="22.5" customHeight="1" x14ac:dyDescent="0.2">
      <c r="I7" s="53" t="s">
        <v>137</v>
      </c>
      <c r="J7" s="54"/>
    </row>
    <row r="8" spans="2:11" ht="22.5" customHeight="1" x14ac:dyDescent="0.2">
      <c r="I8" s="53" t="s">
        <v>138</v>
      </c>
      <c r="J8" s="54"/>
    </row>
    <row r="9" spans="2:11" ht="22.5" customHeight="1" x14ac:dyDescent="0.2">
      <c r="B9" s="51" t="s">
        <v>152</v>
      </c>
      <c r="I9" s="53" t="s">
        <v>139</v>
      </c>
      <c r="J9" s="54"/>
    </row>
    <row r="10" spans="2:11" ht="22.5" customHeight="1" x14ac:dyDescent="0.2">
      <c r="B10" s="152" t="s">
        <v>157</v>
      </c>
      <c r="C10" s="152"/>
      <c r="D10" s="152"/>
      <c r="E10" s="152"/>
      <c r="F10" s="152"/>
      <c r="G10" s="152"/>
      <c r="I10" s="53" t="s">
        <v>140</v>
      </c>
      <c r="J10" s="54"/>
    </row>
    <row r="11" spans="2:11" ht="22.5" customHeight="1" x14ac:dyDescent="0.2">
      <c r="B11" s="152"/>
      <c r="C11" s="152"/>
      <c r="D11" s="152"/>
      <c r="E11" s="152"/>
      <c r="F11" s="152"/>
      <c r="G11" s="152"/>
      <c r="I11" s="53" t="s">
        <v>141</v>
      </c>
      <c r="J11" s="54"/>
    </row>
    <row r="12" spans="2:11" ht="22.5" customHeight="1" x14ac:dyDescent="0.2">
      <c r="B12" s="151" t="s">
        <v>60</v>
      </c>
      <c r="C12" s="151"/>
      <c r="D12" s="151"/>
      <c r="E12" s="151"/>
      <c r="F12" s="151"/>
      <c r="G12" s="151"/>
      <c r="I12" s="53" t="s">
        <v>142</v>
      </c>
      <c r="J12" s="54"/>
    </row>
    <row r="13" spans="2:11" ht="22.5" customHeight="1" x14ac:dyDescent="0.2">
      <c r="B13" s="2" t="s">
        <v>156</v>
      </c>
      <c r="I13" s="53" t="s">
        <v>143</v>
      </c>
      <c r="J13" s="54"/>
    </row>
    <row r="14" spans="2:11" ht="22.5" customHeight="1" x14ac:dyDescent="0.2">
      <c r="I14" s="53" t="s">
        <v>144</v>
      </c>
      <c r="J14" s="54"/>
    </row>
    <row r="15" spans="2:11" ht="22.5" customHeight="1" x14ac:dyDescent="0.2">
      <c r="I15" s="53" t="s">
        <v>145</v>
      </c>
      <c r="J15" s="54"/>
    </row>
    <row r="16" spans="2:11" ht="22.5" customHeight="1" x14ac:dyDescent="0.2">
      <c r="I16" s="53" t="s">
        <v>146</v>
      </c>
      <c r="J16" s="54"/>
    </row>
    <row r="17" spans="9:10" ht="22.5" customHeight="1" x14ac:dyDescent="0.2">
      <c r="I17" s="53" t="s">
        <v>147</v>
      </c>
      <c r="J17" s="54"/>
    </row>
    <row r="18" spans="9:10" ht="22.5" customHeight="1" x14ac:dyDescent="0.2">
      <c r="I18" s="53" t="s">
        <v>148</v>
      </c>
      <c r="J18" s="54"/>
    </row>
    <row r="19" spans="9:10" ht="22.5" customHeight="1" x14ac:dyDescent="0.2">
      <c r="I19" s="53" t="s">
        <v>149</v>
      </c>
      <c r="J19" s="54"/>
    </row>
  </sheetData>
  <mergeCells count="11">
    <mergeCell ref="D3:G4"/>
    <mergeCell ref="B3:B4"/>
    <mergeCell ref="C3:C4"/>
    <mergeCell ref="B12:G12"/>
    <mergeCell ref="B10:G11"/>
    <mergeCell ref="G5:G6"/>
    <mergeCell ref="F5:F6"/>
    <mergeCell ref="E5:E6"/>
    <mergeCell ref="D5:D6"/>
    <mergeCell ref="C5:C6"/>
    <mergeCell ref="B5:B6"/>
  </mergeCells>
  <phoneticPr fontId="6"/>
  <conditionalFormatting sqref="D3">
    <cfRule type="cellIs" dxfId="100" priority="2" operator="equal">
      <formula>""</formula>
    </cfRule>
  </conditionalFormatting>
  <conditionalFormatting sqref="D5 F5">
    <cfRule type="cellIs" dxfId="99" priority="4" operator="equal">
      <formula>""</formula>
    </cfRule>
  </conditionalFormatting>
  <conditionalFormatting sqref="J3">
    <cfRule type="cellIs" dxfId="98" priority="1" operator="equal">
      <formula>""</formula>
    </cfRule>
  </conditionalFormatting>
  <conditionalFormatting sqref="J5 J7:J19">
    <cfRule type="cellIs" dxfId="97" priority="3" operator="equal">
      <formula>""</formula>
    </cfRule>
  </conditionalFormatting>
  <hyperlinks>
    <hyperlink ref="B10:G11" location="利用実績表!A1" display="【契約後】　利用者管理" xr:uid="{63A18D10-31D9-43D2-85FD-6038115EEE66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272556-A838-4930-94A5-D343D8B46C7A}">
          <x14:formula1>
            <xm:f>'料金、単位一覧'!$AE$4:$AE$11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0AFC-CE95-4774-94D8-471E96CE5E6E}">
  <sheetPr>
    <tabColor theme="0" tint="-0.499984740745262"/>
  </sheetPr>
  <dimension ref="A1:AK123"/>
  <sheetViews>
    <sheetView showGridLines="0" zoomScaleNormal="100" zoomScaleSheetLayoutView="100" workbookViewId="0">
      <selection activeCell="Q7" sqref="Q7:S7"/>
    </sheetView>
  </sheetViews>
  <sheetFormatPr defaultColWidth="8.6328125" defaultRowHeight="13" x14ac:dyDescent="0.2"/>
  <cols>
    <col min="1" max="1" width="7.36328125" style="4" customWidth="1"/>
    <col min="2" max="15" width="2.453125" style="4" customWidth="1"/>
    <col min="16" max="16" width="3.90625" style="4" bestFit="1" customWidth="1"/>
    <col min="17" max="18" width="2.453125" style="4" customWidth="1"/>
    <col min="19" max="19" width="3.90625" style="4" bestFit="1" customWidth="1"/>
    <col min="20" max="30" width="2.453125" style="4" customWidth="1"/>
    <col min="31" max="31" width="7" style="4" customWidth="1"/>
    <col min="32" max="32" width="7.08984375" style="4" bestFit="1" customWidth="1"/>
    <col min="33" max="33" width="5.36328125" style="4" customWidth="1"/>
    <col min="34" max="16384" width="8.6328125" style="4"/>
  </cols>
  <sheetData>
    <row r="1" spans="1:35" ht="32.25" customHeight="1" x14ac:dyDescent="0.2">
      <c r="A1" s="59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5" ht="21" x14ac:dyDescent="0.2">
      <c r="A2" s="163" t="s">
        <v>223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4" spans="1:35" ht="21" customHeight="1" x14ac:dyDescent="0.2">
      <c r="A4" s="4" t="s">
        <v>64</v>
      </c>
      <c r="E4" s="164" t="s">
        <v>65</v>
      </c>
      <c r="F4" s="164"/>
      <c r="G4" s="164"/>
      <c r="H4" s="164"/>
      <c r="I4" s="165" t="str">
        <f>もくじ!J3</f>
        <v>1級地</v>
      </c>
      <c r="J4" s="165"/>
      <c r="K4" s="165"/>
      <c r="L4" s="165"/>
      <c r="M4" s="165"/>
      <c r="N4" s="165"/>
      <c r="O4" s="165"/>
      <c r="P4" s="165">
        <f>VLOOKUP($I$4,$AE$4:$AF$11,2,FALSE)</f>
        <v>10.9</v>
      </c>
      <c r="Q4" s="165"/>
      <c r="R4" s="165"/>
      <c r="S4" s="165"/>
      <c r="T4" s="165"/>
      <c r="U4" s="165"/>
      <c r="V4" s="165"/>
      <c r="AE4" s="61" t="s">
        <v>66</v>
      </c>
      <c r="AF4" s="62">
        <v>10.9</v>
      </c>
    </row>
    <row r="5" spans="1:35" ht="28.5" customHeight="1" x14ac:dyDescent="0.2">
      <c r="AE5" s="61" t="s">
        <v>67</v>
      </c>
      <c r="AF5" s="62">
        <v>10.72</v>
      </c>
    </row>
    <row r="6" spans="1:35" x14ac:dyDescent="0.2">
      <c r="E6" s="166" t="s">
        <v>68</v>
      </c>
      <c r="F6" s="166"/>
      <c r="G6" s="166"/>
      <c r="H6" s="166" t="s">
        <v>68</v>
      </c>
      <c r="I6" s="166"/>
      <c r="J6" s="166"/>
      <c r="K6" s="166" t="s">
        <v>69</v>
      </c>
      <c r="L6" s="166"/>
      <c r="M6" s="166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1" t="s">
        <v>70</v>
      </c>
      <c r="AF6" s="62">
        <v>10.68</v>
      </c>
    </row>
    <row r="7" spans="1:35" x14ac:dyDescent="0.2">
      <c r="A7" s="167" t="s">
        <v>71</v>
      </c>
      <c r="B7" s="167"/>
      <c r="C7" s="167"/>
      <c r="D7" s="168" t="s">
        <v>72</v>
      </c>
      <c r="E7" s="168"/>
      <c r="F7" s="168"/>
      <c r="G7" s="65">
        <v>1</v>
      </c>
      <c r="H7" s="169">
        <v>1798</v>
      </c>
      <c r="I7" s="169"/>
      <c r="J7" s="169"/>
      <c r="K7" s="170"/>
      <c r="L7" s="170"/>
      <c r="M7" s="170"/>
      <c r="N7" s="171">
        <f>TRUNC(H7*$P$4,0)</f>
        <v>19598</v>
      </c>
      <c r="O7" s="171"/>
      <c r="P7" s="171"/>
      <c r="Q7" s="171">
        <f>N7-TRUNC(N7*$X$43,0)</f>
        <v>1960</v>
      </c>
      <c r="R7" s="171"/>
      <c r="S7" s="171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1" t="s">
        <v>73</v>
      </c>
      <c r="AF7" s="62">
        <v>10.54</v>
      </c>
      <c r="AG7" s="68"/>
    </row>
    <row r="8" spans="1:35" x14ac:dyDescent="0.2">
      <c r="A8" s="167" t="s">
        <v>71</v>
      </c>
      <c r="B8" s="167"/>
      <c r="C8" s="167"/>
      <c r="D8" s="168" t="s">
        <v>72</v>
      </c>
      <c r="E8" s="168"/>
      <c r="F8" s="168"/>
      <c r="G8" s="65">
        <v>2</v>
      </c>
      <c r="H8" s="169">
        <v>3621</v>
      </c>
      <c r="I8" s="169"/>
      <c r="J8" s="169"/>
      <c r="K8" s="170"/>
      <c r="L8" s="170"/>
      <c r="M8" s="170"/>
      <c r="N8" s="171">
        <f>TRUNC(H8*$P$4,0)</f>
        <v>39468</v>
      </c>
      <c r="O8" s="171"/>
      <c r="P8" s="171"/>
      <c r="Q8" s="171">
        <f>N8-TRUNC(N8*$X$43,0)</f>
        <v>3947</v>
      </c>
      <c r="R8" s="171"/>
      <c r="S8" s="171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1" t="s">
        <v>74</v>
      </c>
      <c r="AF8" s="62">
        <v>10.45</v>
      </c>
    </row>
    <row r="9" spans="1:35" x14ac:dyDescent="0.2">
      <c r="A9" s="167" t="s">
        <v>75</v>
      </c>
      <c r="B9" s="167"/>
      <c r="C9" s="167"/>
      <c r="D9" s="179" t="s">
        <v>72</v>
      </c>
      <c r="E9" s="180"/>
      <c r="F9" s="180"/>
      <c r="G9" s="69">
        <v>1</v>
      </c>
      <c r="H9" s="169">
        <v>436</v>
      </c>
      <c r="I9" s="169"/>
      <c r="J9" s="169"/>
      <c r="K9" s="60"/>
      <c r="L9" s="60"/>
      <c r="M9" s="60"/>
      <c r="N9" s="171">
        <f>TRUNC(H9*$P$4,0)</f>
        <v>4752</v>
      </c>
      <c r="O9" s="171"/>
      <c r="P9" s="171"/>
      <c r="Q9" s="171">
        <f>N9-TRUNC(N9*$X$43,0)</f>
        <v>476</v>
      </c>
      <c r="R9" s="171"/>
      <c r="S9" s="171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1" t="s">
        <v>76</v>
      </c>
      <c r="AF9" s="62">
        <v>10.27</v>
      </c>
    </row>
    <row r="10" spans="1:35" x14ac:dyDescent="0.2">
      <c r="A10" s="167" t="s">
        <v>75</v>
      </c>
      <c r="B10" s="167"/>
      <c r="C10" s="181"/>
      <c r="D10" s="182" t="s">
        <v>72</v>
      </c>
      <c r="E10" s="168"/>
      <c r="F10" s="168"/>
      <c r="G10" s="70">
        <v>2</v>
      </c>
      <c r="H10" s="183">
        <v>447</v>
      </c>
      <c r="I10" s="169"/>
      <c r="J10" s="169"/>
      <c r="K10" s="184"/>
      <c r="L10" s="164"/>
      <c r="M10" s="164"/>
      <c r="N10" s="171">
        <f>TRUNC(H10*$P$4,0)</f>
        <v>4872</v>
      </c>
      <c r="O10" s="171"/>
      <c r="P10" s="171"/>
      <c r="Q10" s="171">
        <f>N10-TRUNC(N10*$X$43,0)</f>
        <v>488</v>
      </c>
      <c r="R10" s="171"/>
      <c r="S10" s="171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1" t="s">
        <v>77</v>
      </c>
      <c r="AF10" s="62">
        <v>10.14</v>
      </c>
    </row>
    <row r="11" spans="1:35" ht="27.75" customHeight="1" x14ac:dyDescent="0.2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3"/>
      <c r="L11" s="173"/>
      <c r="M11" s="173"/>
      <c r="AE11" s="61" t="s">
        <v>78</v>
      </c>
      <c r="AF11" s="66">
        <v>10</v>
      </c>
    </row>
    <row r="12" spans="1:35" ht="18" customHeight="1" x14ac:dyDescent="0.2">
      <c r="A12" s="174" t="s">
        <v>79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60"/>
      <c r="Z12" s="60"/>
      <c r="AA12" s="60"/>
      <c r="AB12" s="60"/>
    </row>
    <row r="13" spans="1:35" x14ac:dyDescent="0.2">
      <c r="I13" s="71"/>
      <c r="J13" s="71"/>
      <c r="K13" s="71"/>
      <c r="L13" s="71"/>
      <c r="N13" s="72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35" x14ac:dyDescent="0.2">
      <c r="A14" s="73" t="s">
        <v>159</v>
      </c>
      <c r="B14" s="73"/>
      <c r="C14" s="73"/>
      <c r="D14" s="73"/>
      <c r="E14" s="73"/>
      <c r="F14" s="73"/>
      <c r="G14" s="73"/>
      <c r="H14" s="73"/>
      <c r="I14" s="74"/>
      <c r="J14" s="74"/>
      <c r="K14" s="74"/>
      <c r="L14" s="74"/>
      <c r="M14" s="73"/>
      <c r="N14" s="75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63"/>
      <c r="AH14" s="63"/>
      <c r="AI14" s="63"/>
    </row>
    <row r="15" spans="1:35" x14ac:dyDescent="0.2">
      <c r="I15" s="71"/>
      <c r="J15" s="71"/>
      <c r="K15" s="71"/>
      <c r="L15" s="71"/>
      <c r="N15" s="72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ht="19.5" customHeight="1" x14ac:dyDescent="0.2">
      <c r="A16" s="175" t="s">
        <v>120</v>
      </c>
      <c r="B16" s="176"/>
      <c r="C16" s="176"/>
      <c r="D16" s="176"/>
      <c r="E16" s="176"/>
      <c r="F16" s="176"/>
      <c r="G16" s="176"/>
      <c r="H16" s="177"/>
      <c r="I16" s="178" t="s">
        <v>160</v>
      </c>
      <c r="J16" s="178"/>
      <c r="K16" s="178"/>
      <c r="L16" s="178" t="s">
        <v>161</v>
      </c>
      <c r="M16" s="178"/>
      <c r="N16" s="17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x14ac:dyDescent="0.2">
      <c r="A17" s="76" t="s">
        <v>121</v>
      </c>
      <c r="B17" s="77"/>
      <c r="C17" s="77"/>
      <c r="D17" s="77"/>
      <c r="E17" s="77"/>
      <c r="F17" s="77"/>
      <c r="G17" s="77"/>
      <c r="H17" s="78"/>
      <c r="I17" s="186">
        <v>88</v>
      </c>
      <c r="J17" s="186"/>
      <c r="K17" s="186"/>
      <c r="L17" s="169">
        <v>176</v>
      </c>
      <c r="M17" s="169"/>
      <c r="N17" s="169"/>
      <c r="O17" s="141"/>
      <c r="P17" s="171">
        <f>TRUNC(I17*$P$4,0)</f>
        <v>959</v>
      </c>
      <c r="Q17" s="171"/>
      <c r="R17" s="171">
        <f>TRUNC(L17*$P$4,0)</f>
        <v>1918</v>
      </c>
      <c r="S17" s="171"/>
      <c r="T17" s="141" t="s">
        <v>162</v>
      </c>
      <c r="U17" s="171">
        <f>P17-TRUNC(P17*$X$43,0)</f>
        <v>96</v>
      </c>
      <c r="V17" s="171"/>
      <c r="W17" s="171"/>
      <c r="X17" s="171">
        <f>R17-TRUNC(R17*$X$43,0)</f>
        <v>192</v>
      </c>
      <c r="Y17" s="171"/>
      <c r="Z17" s="171"/>
      <c r="AA17" s="79"/>
      <c r="AB17" s="185"/>
      <c r="AC17" s="185"/>
      <c r="AD17" s="185"/>
      <c r="AE17" s="79"/>
      <c r="AF17" s="79"/>
      <c r="AG17" s="79"/>
      <c r="AH17" s="63"/>
      <c r="AI17" s="63"/>
    </row>
    <row r="18" spans="1:35" x14ac:dyDescent="0.2">
      <c r="A18" s="76" t="s">
        <v>122</v>
      </c>
      <c r="B18" s="77"/>
      <c r="C18" s="77"/>
      <c r="D18" s="77"/>
      <c r="E18" s="77"/>
      <c r="F18" s="77"/>
      <c r="G18" s="77"/>
      <c r="H18" s="78"/>
      <c r="I18" s="169">
        <v>72</v>
      </c>
      <c r="J18" s="169"/>
      <c r="K18" s="169"/>
      <c r="L18" s="169">
        <v>144</v>
      </c>
      <c r="M18" s="169"/>
      <c r="N18" s="169"/>
      <c r="O18" s="141"/>
      <c r="P18" s="171">
        <f>TRUNC(I18*$P$4,0)</f>
        <v>784</v>
      </c>
      <c r="Q18" s="171"/>
      <c r="R18" s="171">
        <f>TRUNC(L18*$P$4,0)</f>
        <v>1569</v>
      </c>
      <c r="S18" s="171"/>
      <c r="T18" s="141" t="s">
        <v>162</v>
      </c>
      <c r="U18" s="171">
        <f>P18-TRUNC(P18*$X$43,0)</f>
        <v>79</v>
      </c>
      <c r="V18" s="171"/>
      <c r="W18" s="171"/>
      <c r="X18" s="171">
        <f>R18-TRUNC(R18*$X$43,0)</f>
        <v>157</v>
      </c>
      <c r="Y18" s="171"/>
      <c r="Z18" s="171"/>
      <c r="AA18" s="79"/>
      <c r="AB18" s="185"/>
      <c r="AC18" s="185"/>
      <c r="AD18" s="185"/>
      <c r="AE18" s="79"/>
      <c r="AF18" s="79"/>
      <c r="AG18" s="79"/>
      <c r="AH18" s="63"/>
      <c r="AI18" s="63"/>
    </row>
    <row r="19" spans="1:35" x14ac:dyDescent="0.2">
      <c r="A19" s="80" t="s">
        <v>123</v>
      </c>
      <c r="B19" s="81"/>
      <c r="C19" s="81"/>
      <c r="D19" s="81"/>
      <c r="E19" s="81"/>
      <c r="F19" s="81"/>
      <c r="G19" s="81"/>
      <c r="H19" s="82"/>
      <c r="I19" s="169">
        <v>24</v>
      </c>
      <c r="J19" s="169"/>
      <c r="K19" s="169"/>
      <c r="L19" s="187">
        <v>48</v>
      </c>
      <c r="M19" s="188"/>
      <c r="N19" s="183"/>
      <c r="O19" s="141"/>
      <c r="P19" s="171">
        <f>TRUNC(I19*$P$4,0)</f>
        <v>261</v>
      </c>
      <c r="Q19" s="171"/>
      <c r="R19" s="171">
        <f>TRUNC(L19*$P$4,0)</f>
        <v>523</v>
      </c>
      <c r="S19" s="171"/>
      <c r="T19" s="141" t="s">
        <v>162</v>
      </c>
      <c r="U19" s="171">
        <f>P19-TRUNC(P19*$X$43,0)</f>
        <v>27</v>
      </c>
      <c r="V19" s="171"/>
      <c r="W19" s="171"/>
      <c r="X19" s="171">
        <f>R19-TRUNC(R19*$X$43,0)</f>
        <v>53</v>
      </c>
      <c r="Y19" s="171"/>
      <c r="Z19" s="171"/>
      <c r="AA19" s="79"/>
      <c r="AB19" s="185"/>
      <c r="AC19" s="185"/>
      <c r="AD19" s="185"/>
      <c r="AE19" s="79"/>
      <c r="AF19" s="79"/>
      <c r="AG19" s="79"/>
      <c r="AH19" s="63"/>
      <c r="AI19" s="63"/>
    </row>
    <row r="20" spans="1:35" x14ac:dyDescent="0.2">
      <c r="I20" s="71"/>
      <c r="J20" s="71"/>
      <c r="K20" s="71"/>
      <c r="L20" s="71"/>
      <c r="N20" s="72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79"/>
      <c r="AB20" s="79"/>
      <c r="AC20" s="79"/>
      <c r="AD20" s="79"/>
      <c r="AE20" s="79"/>
      <c r="AF20" s="79"/>
      <c r="AG20" s="79"/>
      <c r="AH20" s="63"/>
      <c r="AI20" s="63"/>
    </row>
    <row r="21" spans="1:35" ht="19.5" customHeight="1" x14ac:dyDescent="0.2">
      <c r="A21" s="178" t="s">
        <v>80</v>
      </c>
      <c r="B21" s="178"/>
      <c r="C21" s="178"/>
      <c r="D21" s="178"/>
      <c r="E21" s="178"/>
      <c r="F21" s="178"/>
      <c r="G21" s="178"/>
      <c r="H21" s="178"/>
      <c r="I21" s="178" t="s">
        <v>163</v>
      </c>
      <c r="J21" s="178"/>
      <c r="K21" s="178"/>
      <c r="L21" s="178"/>
      <c r="M21" s="178"/>
      <c r="N21" s="178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67"/>
      <c r="AB21" s="67"/>
      <c r="AC21" s="79"/>
      <c r="AD21" s="79"/>
      <c r="AE21" s="79"/>
      <c r="AF21" s="79"/>
      <c r="AG21" s="79"/>
    </row>
    <row r="22" spans="1:35" x14ac:dyDescent="0.2">
      <c r="A22" s="83" t="s">
        <v>164</v>
      </c>
      <c r="B22" s="32"/>
      <c r="C22" s="32"/>
      <c r="D22" s="32"/>
      <c r="E22" s="32"/>
      <c r="F22" s="32"/>
      <c r="G22" s="32"/>
      <c r="H22" s="32"/>
      <c r="I22" s="169">
        <v>100</v>
      </c>
      <c r="J22" s="169"/>
      <c r="K22" s="169"/>
      <c r="L22" s="169"/>
      <c r="M22" s="169"/>
      <c r="N22" s="169"/>
      <c r="O22" s="171">
        <f>TRUNC(I22*$P$4,0)</f>
        <v>1090</v>
      </c>
      <c r="P22" s="171"/>
      <c r="Q22" s="171"/>
      <c r="R22" s="171"/>
      <c r="S22" s="171"/>
      <c r="T22" s="171"/>
      <c r="U22" s="171">
        <f>O22-TRUNC(O22*$X$43,0)</f>
        <v>109</v>
      </c>
      <c r="V22" s="171"/>
      <c r="W22" s="171"/>
      <c r="X22" s="171"/>
      <c r="Y22" s="171"/>
      <c r="Z22" s="171"/>
      <c r="AA22" s="67"/>
      <c r="AB22" s="67"/>
      <c r="AC22" s="79"/>
      <c r="AD22" s="79"/>
      <c r="AE22" s="79"/>
      <c r="AF22" s="79"/>
      <c r="AG22" s="79"/>
      <c r="AH22" s="63"/>
    </row>
    <row r="23" spans="1:35" x14ac:dyDescent="0.2">
      <c r="A23" s="80" t="s">
        <v>165</v>
      </c>
      <c r="B23" s="65"/>
      <c r="C23" s="65"/>
      <c r="D23" s="65"/>
      <c r="E23" s="65"/>
      <c r="F23" s="65"/>
      <c r="G23" s="65"/>
      <c r="H23" s="70"/>
      <c r="I23" s="169">
        <v>240</v>
      </c>
      <c r="J23" s="169"/>
      <c r="K23" s="169"/>
      <c r="L23" s="169"/>
      <c r="M23" s="169"/>
      <c r="N23" s="169"/>
      <c r="O23" s="171">
        <f t="shared" ref="O23:O28" si="0">TRUNC(I23*$P$4,0)</f>
        <v>2616</v>
      </c>
      <c r="P23" s="171"/>
      <c r="Q23" s="171"/>
      <c r="R23" s="171"/>
      <c r="S23" s="171"/>
      <c r="T23" s="171"/>
      <c r="U23" s="171">
        <f t="shared" ref="U23:U28" si="1">O23-TRUNC(O23*$X$43,0)</f>
        <v>262</v>
      </c>
      <c r="V23" s="171"/>
      <c r="W23" s="171"/>
      <c r="X23" s="171"/>
      <c r="Y23" s="171"/>
      <c r="Z23" s="171"/>
      <c r="AA23" s="67"/>
      <c r="AB23" s="67"/>
      <c r="AC23" s="79"/>
      <c r="AD23" s="79"/>
      <c r="AE23" s="79"/>
      <c r="AF23" s="79"/>
      <c r="AG23" s="79"/>
      <c r="AH23" s="63"/>
    </row>
    <row r="24" spans="1:35" x14ac:dyDescent="0.2">
      <c r="A24" s="84" t="s">
        <v>166</v>
      </c>
      <c r="B24" s="65"/>
      <c r="C24" s="65"/>
      <c r="D24" s="65"/>
      <c r="E24" s="65"/>
      <c r="F24" s="65"/>
      <c r="G24" s="65"/>
      <c r="H24" s="70"/>
      <c r="I24" s="169">
        <v>50</v>
      </c>
      <c r="J24" s="169"/>
      <c r="K24" s="169"/>
      <c r="L24" s="169"/>
      <c r="M24" s="169"/>
      <c r="N24" s="169"/>
      <c r="O24" s="171">
        <f t="shared" si="0"/>
        <v>545</v>
      </c>
      <c r="P24" s="171"/>
      <c r="Q24" s="171"/>
      <c r="R24" s="171"/>
      <c r="S24" s="171"/>
      <c r="T24" s="171"/>
      <c r="U24" s="171">
        <f t="shared" si="1"/>
        <v>55</v>
      </c>
      <c r="V24" s="171"/>
      <c r="W24" s="171"/>
      <c r="X24" s="171"/>
      <c r="Y24" s="171"/>
      <c r="Z24" s="171"/>
      <c r="AA24" s="67"/>
      <c r="AB24" s="67"/>
      <c r="AC24" s="79"/>
      <c r="AD24" s="79"/>
      <c r="AE24" s="79"/>
      <c r="AF24" s="79"/>
      <c r="AG24" s="79"/>
      <c r="AH24" s="63"/>
    </row>
    <row r="25" spans="1:35" x14ac:dyDescent="0.2">
      <c r="A25" s="84" t="s">
        <v>167</v>
      </c>
      <c r="B25" s="65"/>
      <c r="C25" s="65"/>
      <c r="D25" s="65"/>
      <c r="E25" s="65"/>
      <c r="F25" s="65"/>
      <c r="G25" s="65"/>
      <c r="H25" s="70"/>
      <c r="I25" s="169">
        <v>200</v>
      </c>
      <c r="J25" s="169"/>
      <c r="K25" s="169"/>
      <c r="L25" s="169"/>
      <c r="M25" s="169"/>
      <c r="N25" s="169"/>
      <c r="O25" s="171">
        <f t="shared" si="0"/>
        <v>2180</v>
      </c>
      <c r="P25" s="171"/>
      <c r="Q25" s="171"/>
      <c r="R25" s="171"/>
      <c r="S25" s="171"/>
      <c r="T25" s="171"/>
      <c r="U25" s="171">
        <f t="shared" si="1"/>
        <v>218</v>
      </c>
      <c r="V25" s="171"/>
      <c r="W25" s="171"/>
      <c r="X25" s="171"/>
      <c r="Y25" s="171"/>
      <c r="Z25" s="171"/>
      <c r="AA25" s="67"/>
      <c r="AB25" s="67"/>
      <c r="AC25" s="79"/>
      <c r="AD25" s="79"/>
      <c r="AE25" s="79"/>
      <c r="AF25" s="79"/>
      <c r="AG25" s="79"/>
      <c r="AH25" s="63"/>
    </row>
    <row r="26" spans="1:35" x14ac:dyDescent="0.2">
      <c r="A26" s="84" t="s">
        <v>168</v>
      </c>
      <c r="B26" s="65"/>
      <c r="C26" s="65"/>
      <c r="D26" s="65"/>
      <c r="E26" s="65"/>
      <c r="F26" s="65"/>
      <c r="G26" s="65"/>
      <c r="H26" s="70"/>
      <c r="I26" s="169">
        <v>150</v>
      </c>
      <c r="J26" s="169"/>
      <c r="K26" s="169"/>
      <c r="L26" s="169"/>
      <c r="M26" s="169"/>
      <c r="N26" s="169"/>
      <c r="O26" s="171">
        <f t="shared" si="0"/>
        <v>1635</v>
      </c>
      <c r="P26" s="171"/>
      <c r="Q26" s="171"/>
      <c r="R26" s="171"/>
      <c r="S26" s="171"/>
      <c r="T26" s="171"/>
      <c r="U26" s="171">
        <f t="shared" si="1"/>
        <v>164</v>
      </c>
      <c r="V26" s="171"/>
      <c r="W26" s="171"/>
      <c r="X26" s="171"/>
      <c r="Y26" s="171"/>
      <c r="Z26" s="171"/>
      <c r="AA26" s="67"/>
      <c r="AB26" s="67"/>
      <c r="AC26" s="79"/>
      <c r="AD26" s="79"/>
      <c r="AE26" s="79"/>
      <c r="AF26" s="79"/>
      <c r="AG26" s="79"/>
      <c r="AH26" s="63"/>
    </row>
    <row r="27" spans="1:35" x14ac:dyDescent="0.2">
      <c r="A27" s="84" t="s">
        <v>169</v>
      </c>
      <c r="B27" s="65"/>
      <c r="C27" s="65"/>
      <c r="D27" s="65"/>
      <c r="E27" s="65"/>
      <c r="F27" s="65"/>
      <c r="G27" s="65"/>
      <c r="H27" s="70"/>
      <c r="I27" s="169">
        <v>160</v>
      </c>
      <c r="J27" s="169"/>
      <c r="K27" s="169"/>
      <c r="L27" s="169"/>
      <c r="M27" s="169"/>
      <c r="N27" s="169"/>
      <c r="O27" s="171">
        <f t="shared" si="0"/>
        <v>1744</v>
      </c>
      <c r="P27" s="171"/>
      <c r="Q27" s="171"/>
      <c r="R27" s="171"/>
      <c r="S27" s="171"/>
      <c r="T27" s="171"/>
      <c r="U27" s="171">
        <f t="shared" si="1"/>
        <v>175</v>
      </c>
      <c r="V27" s="171"/>
      <c r="W27" s="171"/>
      <c r="X27" s="171"/>
      <c r="Y27" s="171"/>
      <c r="Z27" s="171"/>
      <c r="AA27" s="67"/>
      <c r="AB27" s="67"/>
      <c r="AC27" s="79"/>
      <c r="AD27" s="79"/>
      <c r="AE27" s="79"/>
      <c r="AF27" s="79"/>
      <c r="AG27" s="79"/>
      <c r="AH27" s="63"/>
    </row>
    <row r="28" spans="1:35" x14ac:dyDescent="0.2">
      <c r="A28" s="84" t="s">
        <v>170</v>
      </c>
      <c r="B28" s="65"/>
      <c r="C28" s="65"/>
      <c r="D28" s="65"/>
      <c r="E28" s="65"/>
      <c r="F28" s="65"/>
      <c r="G28" s="65"/>
      <c r="H28" s="70"/>
      <c r="I28" s="169">
        <v>480</v>
      </c>
      <c r="J28" s="169"/>
      <c r="K28" s="169"/>
      <c r="L28" s="169"/>
      <c r="M28" s="169"/>
      <c r="N28" s="169"/>
      <c r="O28" s="171">
        <f t="shared" si="0"/>
        <v>5232</v>
      </c>
      <c r="P28" s="171"/>
      <c r="Q28" s="171"/>
      <c r="R28" s="171"/>
      <c r="S28" s="171"/>
      <c r="T28" s="171"/>
      <c r="U28" s="171">
        <f t="shared" si="1"/>
        <v>524</v>
      </c>
      <c r="V28" s="171"/>
      <c r="W28" s="171"/>
      <c r="X28" s="171"/>
      <c r="Y28" s="171"/>
      <c r="Z28" s="171"/>
      <c r="AA28" s="67"/>
      <c r="AB28" s="67"/>
      <c r="AC28" s="79"/>
      <c r="AD28" s="79"/>
      <c r="AE28" s="79"/>
      <c r="AF28" s="79"/>
      <c r="AG28" s="79"/>
      <c r="AH28" s="63"/>
    </row>
    <row r="29" spans="1:35" x14ac:dyDescent="0.2">
      <c r="I29" s="60"/>
      <c r="J29" s="60"/>
      <c r="K29" s="60"/>
      <c r="L29" s="60"/>
      <c r="M29" s="60"/>
      <c r="N29" s="60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60"/>
      <c r="AB29" s="60"/>
    </row>
    <row r="30" spans="1:35" ht="19.5" customHeight="1" x14ac:dyDescent="0.2">
      <c r="A30" s="178" t="s">
        <v>81</v>
      </c>
      <c r="B30" s="178"/>
      <c r="C30" s="178"/>
      <c r="D30" s="178"/>
      <c r="E30" s="178"/>
      <c r="F30" s="178"/>
      <c r="G30" s="178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86"/>
      <c r="U30" s="86"/>
      <c r="V30" s="86"/>
      <c r="W30" s="86"/>
      <c r="X30" s="86"/>
      <c r="Y30" s="86"/>
      <c r="Z30" s="86"/>
      <c r="AA30" s="86"/>
      <c r="AB30" s="86"/>
      <c r="AC30" s="63"/>
      <c r="AD30" s="63"/>
      <c r="AE30" s="63"/>
      <c r="AF30" s="63"/>
      <c r="AG30" s="63"/>
      <c r="AH30" s="63"/>
    </row>
    <row r="31" spans="1:35" x14ac:dyDescent="0.2">
      <c r="A31" s="189" t="s">
        <v>72</v>
      </c>
      <c r="B31" s="190"/>
      <c r="C31" s="190"/>
      <c r="D31" s="87">
        <v>1</v>
      </c>
      <c r="E31" s="186">
        <v>-376</v>
      </c>
      <c r="F31" s="186"/>
      <c r="G31" s="186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86"/>
      <c r="U31" s="86"/>
      <c r="V31" s="86"/>
      <c r="W31" s="86"/>
      <c r="X31" s="86"/>
      <c r="Y31" s="86"/>
      <c r="Z31" s="86"/>
      <c r="AA31" s="86"/>
      <c r="AB31" s="86"/>
      <c r="AC31" s="63"/>
      <c r="AD31" s="63"/>
      <c r="AE31" s="63"/>
      <c r="AF31" s="63"/>
      <c r="AG31" s="63"/>
      <c r="AH31" s="63"/>
    </row>
    <row r="32" spans="1:35" x14ac:dyDescent="0.2">
      <c r="A32" s="182" t="s">
        <v>72</v>
      </c>
      <c r="B32" s="168"/>
      <c r="C32" s="168"/>
      <c r="D32" s="70">
        <v>2</v>
      </c>
      <c r="E32" s="169">
        <v>-752</v>
      </c>
      <c r="F32" s="169"/>
      <c r="G32" s="169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86"/>
      <c r="U32" s="86"/>
      <c r="V32" s="86"/>
      <c r="W32" s="86"/>
      <c r="X32" s="86"/>
      <c r="Y32" s="86"/>
      <c r="Z32" s="86"/>
      <c r="AA32" s="86"/>
      <c r="AB32" s="86"/>
      <c r="AC32" s="63"/>
      <c r="AD32" s="63"/>
      <c r="AE32" s="63"/>
      <c r="AF32" s="63"/>
      <c r="AG32" s="63"/>
      <c r="AH32" s="63"/>
    </row>
    <row r="33" spans="1:37" x14ac:dyDescent="0.2">
      <c r="A33" s="60"/>
      <c r="B33" s="60"/>
      <c r="C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37" x14ac:dyDescent="0.2">
      <c r="A34" s="73" t="s">
        <v>171</v>
      </c>
      <c r="B34" s="73"/>
      <c r="C34" s="73"/>
      <c r="D34" s="73"/>
      <c r="E34" s="73"/>
      <c r="F34" s="73"/>
      <c r="G34" s="73"/>
      <c r="H34" s="73"/>
      <c r="I34" s="74"/>
      <c r="J34" s="74"/>
      <c r="K34" s="74"/>
      <c r="L34" s="74"/>
      <c r="M34" s="73"/>
      <c r="N34" s="75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63"/>
      <c r="AH34" s="63"/>
      <c r="AI34" s="63"/>
    </row>
    <row r="35" spans="1:37" x14ac:dyDescent="0.2">
      <c r="I35" s="71"/>
      <c r="J35" s="71"/>
      <c r="K35" s="71"/>
      <c r="L35" s="71"/>
      <c r="N35" s="72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  <row r="36" spans="1:37" x14ac:dyDescent="0.2">
      <c r="E36" s="178" t="s">
        <v>82</v>
      </c>
      <c r="F36" s="178"/>
      <c r="G36" s="178"/>
      <c r="H36" s="178" t="s">
        <v>83</v>
      </c>
      <c r="I36" s="178"/>
      <c r="J36" s="178"/>
      <c r="K36" s="178" t="s">
        <v>84</v>
      </c>
      <c r="L36" s="178"/>
      <c r="M36" s="178"/>
      <c r="N36" s="178" t="s">
        <v>85</v>
      </c>
      <c r="O36" s="178"/>
      <c r="P36" s="178"/>
      <c r="Q36" s="178" t="s">
        <v>86</v>
      </c>
      <c r="R36" s="178"/>
      <c r="S36" s="178"/>
      <c r="T36" s="178" t="s">
        <v>87</v>
      </c>
      <c r="U36" s="178"/>
      <c r="V36" s="178"/>
      <c r="W36" s="178" t="s">
        <v>88</v>
      </c>
      <c r="X36" s="178"/>
      <c r="Y36" s="178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</row>
    <row r="37" spans="1:37" x14ac:dyDescent="0.2">
      <c r="A37" s="182" t="s">
        <v>89</v>
      </c>
      <c r="B37" s="168"/>
      <c r="C37" s="168"/>
      <c r="D37" s="70">
        <v>1</v>
      </c>
      <c r="E37" s="169">
        <v>305</v>
      </c>
      <c r="F37" s="169"/>
      <c r="G37" s="169"/>
      <c r="H37" s="169">
        <v>416</v>
      </c>
      <c r="I37" s="169"/>
      <c r="J37" s="169"/>
      <c r="K37" s="187">
        <v>436</v>
      </c>
      <c r="L37" s="188"/>
      <c r="M37" s="183"/>
      <c r="N37" s="169">
        <v>657</v>
      </c>
      <c r="O37" s="169"/>
      <c r="P37" s="169"/>
      <c r="Q37" s="187">
        <v>678</v>
      </c>
      <c r="R37" s="188"/>
      <c r="S37" s="183"/>
      <c r="T37" s="169">
        <v>753</v>
      </c>
      <c r="U37" s="169"/>
      <c r="V37" s="169"/>
      <c r="W37" s="187">
        <v>783</v>
      </c>
      <c r="X37" s="188"/>
      <c r="Y37" s="18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</row>
    <row r="38" spans="1:37" x14ac:dyDescent="0.2">
      <c r="A38" s="182" t="s">
        <v>89</v>
      </c>
      <c r="B38" s="168"/>
      <c r="C38" s="168"/>
      <c r="D38" s="70">
        <v>2</v>
      </c>
      <c r="E38" s="169">
        <v>351</v>
      </c>
      <c r="F38" s="169"/>
      <c r="G38" s="169"/>
      <c r="H38" s="169">
        <v>478</v>
      </c>
      <c r="I38" s="169"/>
      <c r="J38" s="169"/>
      <c r="K38" s="187">
        <v>501</v>
      </c>
      <c r="L38" s="188"/>
      <c r="M38" s="183"/>
      <c r="N38" s="169">
        <v>776</v>
      </c>
      <c r="O38" s="169"/>
      <c r="P38" s="169"/>
      <c r="Q38" s="187">
        <v>801</v>
      </c>
      <c r="R38" s="188"/>
      <c r="S38" s="183"/>
      <c r="T38" s="169">
        <v>890</v>
      </c>
      <c r="U38" s="169"/>
      <c r="V38" s="169"/>
      <c r="W38" s="187">
        <v>925</v>
      </c>
      <c r="X38" s="188"/>
      <c r="Y38" s="18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</row>
    <row r="39" spans="1:37" x14ac:dyDescent="0.2">
      <c r="A39" s="182" t="s">
        <v>89</v>
      </c>
      <c r="B39" s="168"/>
      <c r="C39" s="168"/>
      <c r="D39" s="70">
        <v>3</v>
      </c>
      <c r="E39" s="169">
        <v>396</v>
      </c>
      <c r="F39" s="169"/>
      <c r="G39" s="169"/>
      <c r="H39" s="169">
        <v>540</v>
      </c>
      <c r="I39" s="169"/>
      <c r="J39" s="169"/>
      <c r="K39" s="187">
        <v>566</v>
      </c>
      <c r="L39" s="188"/>
      <c r="M39" s="183"/>
      <c r="N39" s="169">
        <v>896</v>
      </c>
      <c r="O39" s="169"/>
      <c r="P39" s="169"/>
      <c r="Q39" s="187">
        <v>925</v>
      </c>
      <c r="R39" s="188"/>
      <c r="S39" s="183"/>
      <c r="T39" s="169">
        <v>1032</v>
      </c>
      <c r="U39" s="169"/>
      <c r="V39" s="169"/>
      <c r="W39" s="187">
        <v>1072</v>
      </c>
      <c r="X39" s="188"/>
      <c r="Y39" s="18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</row>
    <row r="40" spans="1:37" x14ac:dyDescent="0.2">
      <c r="A40" s="182" t="s">
        <v>89</v>
      </c>
      <c r="B40" s="168"/>
      <c r="C40" s="168"/>
      <c r="D40" s="70">
        <v>4</v>
      </c>
      <c r="E40" s="169">
        <v>440</v>
      </c>
      <c r="F40" s="169"/>
      <c r="G40" s="169"/>
      <c r="H40" s="169">
        <v>600</v>
      </c>
      <c r="I40" s="169"/>
      <c r="J40" s="169"/>
      <c r="K40" s="187">
        <v>629</v>
      </c>
      <c r="L40" s="188"/>
      <c r="M40" s="183"/>
      <c r="N40" s="169">
        <v>1013</v>
      </c>
      <c r="O40" s="169"/>
      <c r="P40" s="169"/>
      <c r="Q40" s="187">
        <v>1049</v>
      </c>
      <c r="R40" s="188"/>
      <c r="S40" s="183"/>
      <c r="T40" s="169">
        <v>1172</v>
      </c>
      <c r="U40" s="169"/>
      <c r="V40" s="169"/>
      <c r="W40" s="187">
        <v>1220</v>
      </c>
      <c r="X40" s="188"/>
      <c r="Y40" s="18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</row>
    <row r="41" spans="1:37" x14ac:dyDescent="0.2">
      <c r="A41" s="182" t="s">
        <v>89</v>
      </c>
      <c r="B41" s="168"/>
      <c r="C41" s="168"/>
      <c r="D41" s="70">
        <v>5</v>
      </c>
      <c r="E41" s="169">
        <v>487</v>
      </c>
      <c r="F41" s="169"/>
      <c r="G41" s="169"/>
      <c r="H41" s="169">
        <v>663</v>
      </c>
      <c r="I41" s="169"/>
      <c r="J41" s="169"/>
      <c r="K41" s="187">
        <v>695</v>
      </c>
      <c r="L41" s="188"/>
      <c r="M41" s="183"/>
      <c r="N41" s="169">
        <v>1134</v>
      </c>
      <c r="O41" s="169"/>
      <c r="P41" s="169"/>
      <c r="Q41" s="187">
        <v>1172</v>
      </c>
      <c r="R41" s="188"/>
      <c r="S41" s="183"/>
      <c r="T41" s="169">
        <v>1312</v>
      </c>
      <c r="U41" s="169"/>
      <c r="V41" s="169"/>
      <c r="W41" s="187">
        <v>1365</v>
      </c>
      <c r="X41" s="188"/>
      <c r="Y41" s="18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</row>
    <row r="42" spans="1:37" x14ac:dyDescent="0.2">
      <c r="I42" s="60"/>
      <c r="J42" s="60"/>
      <c r="K42" s="60"/>
      <c r="L42" s="60"/>
      <c r="M42" s="60"/>
      <c r="N42" s="60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60"/>
      <c r="AB42" s="60"/>
    </row>
    <row r="43" spans="1:37" ht="19.5" customHeight="1" x14ac:dyDescent="0.2">
      <c r="A43" s="178" t="s">
        <v>90</v>
      </c>
      <c r="B43" s="178"/>
      <c r="C43" s="178"/>
      <c r="D43" s="178"/>
      <c r="E43" s="178"/>
      <c r="F43" s="178"/>
      <c r="G43" s="178"/>
      <c r="H43" s="178"/>
      <c r="I43" s="191" t="s">
        <v>91</v>
      </c>
      <c r="J43" s="178"/>
      <c r="K43" s="178"/>
      <c r="L43" s="178"/>
      <c r="M43" s="178"/>
      <c r="N43" s="178"/>
      <c r="O43" s="171" t="s">
        <v>92</v>
      </c>
      <c r="P43" s="171"/>
      <c r="Q43" s="171"/>
      <c r="R43" s="171"/>
      <c r="S43" s="171"/>
      <c r="T43" s="171"/>
      <c r="U43" s="171" t="s">
        <v>93</v>
      </c>
      <c r="V43" s="171"/>
      <c r="W43" s="171"/>
      <c r="X43" s="192">
        <v>0.9</v>
      </c>
      <c r="Y43" s="171"/>
      <c r="Z43" s="141"/>
      <c r="AA43" s="141"/>
      <c r="AB43" s="141"/>
      <c r="AC43" s="141"/>
      <c r="AD43" s="141"/>
      <c r="AE43" s="142">
        <v>0.8</v>
      </c>
      <c r="AF43" s="142">
        <v>0.7</v>
      </c>
      <c r="AG43" s="88"/>
      <c r="AH43" s="88"/>
      <c r="AI43" s="88"/>
    </row>
    <row r="44" spans="1:37" x14ac:dyDescent="0.2">
      <c r="A44" s="196" t="s">
        <v>94</v>
      </c>
      <c r="B44" s="196"/>
      <c r="C44" s="196"/>
      <c r="D44" s="196"/>
      <c r="E44" s="196"/>
      <c r="F44" s="196"/>
      <c r="G44" s="196"/>
      <c r="H44" s="196"/>
      <c r="I44" s="169">
        <v>50</v>
      </c>
      <c r="J44" s="169"/>
      <c r="K44" s="169"/>
      <c r="L44" s="169"/>
      <c r="M44" s="169"/>
      <c r="N44" s="169"/>
      <c r="O44" s="171">
        <f>TRUNC(I44*$P$4,0)</f>
        <v>545</v>
      </c>
      <c r="P44" s="171"/>
      <c r="Q44" s="171"/>
      <c r="R44" s="171"/>
      <c r="S44" s="171"/>
      <c r="T44" s="171"/>
      <c r="U44" s="171">
        <f t="shared" ref="U44:U63" si="2">O44-TRUNC(O44*$X$43,0)</f>
        <v>55</v>
      </c>
      <c r="V44" s="171"/>
      <c r="W44" s="171"/>
      <c r="X44" s="171"/>
      <c r="Y44" s="171"/>
      <c r="Z44" s="171" t="s">
        <v>216</v>
      </c>
      <c r="AA44" s="171"/>
      <c r="AB44" s="171"/>
      <c r="AC44" s="171"/>
      <c r="AD44" s="171"/>
      <c r="AE44" s="141">
        <f t="shared" ref="AE44:AF63" si="3">$O44-TRUNC($O44*AE$43,0)</f>
        <v>109</v>
      </c>
      <c r="AF44" s="141">
        <f t="shared" si="3"/>
        <v>164</v>
      </c>
      <c r="AG44" s="88"/>
      <c r="AH44" s="88"/>
      <c r="AI44" s="88"/>
    </row>
    <row r="45" spans="1:37" x14ac:dyDescent="0.2">
      <c r="A45" s="193" t="s">
        <v>95</v>
      </c>
      <c r="B45" s="194"/>
      <c r="C45" s="194"/>
      <c r="D45" s="194"/>
      <c r="E45" s="194"/>
      <c r="F45" s="194"/>
      <c r="G45" s="194"/>
      <c r="H45" s="195"/>
      <c r="I45" s="169">
        <v>56</v>
      </c>
      <c r="J45" s="169"/>
      <c r="K45" s="169"/>
      <c r="L45" s="169"/>
      <c r="M45" s="169"/>
      <c r="N45" s="169"/>
      <c r="O45" s="171">
        <f t="shared" ref="O45:O63" si="4">TRUNC(I45*$P$4,0)</f>
        <v>610</v>
      </c>
      <c r="P45" s="171"/>
      <c r="Q45" s="171"/>
      <c r="R45" s="171"/>
      <c r="S45" s="171"/>
      <c r="T45" s="171"/>
      <c r="U45" s="171">
        <f t="shared" si="2"/>
        <v>61</v>
      </c>
      <c r="V45" s="171"/>
      <c r="W45" s="171"/>
      <c r="X45" s="171"/>
      <c r="Y45" s="171"/>
      <c r="Z45" s="141"/>
      <c r="AA45" s="141"/>
      <c r="AB45" s="141"/>
      <c r="AC45" s="141"/>
      <c r="AD45" s="141"/>
      <c r="AE45" s="141">
        <f t="shared" si="3"/>
        <v>122</v>
      </c>
      <c r="AF45" s="141">
        <f t="shared" si="3"/>
        <v>183</v>
      </c>
      <c r="AG45" s="88"/>
      <c r="AH45" s="88"/>
      <c r="AI45" s="88"/>
    </row>
    <row r="46" spans="1:37" x14ac:dyDescent="0.2">
      <c r="A46" s="193" t="s">
        <v>96</v>
      </c>
      <c r="B46" s="194"/>
      <c r="C46" s="194"/>
      <c r="D46" s="194"/>
      <c r="E46" s="194"/>
      <c r="F46" s="194"/>
      <c r="G46" s="194"/>
      <c r="H46" s="195"/>
      <c r="I46" s="169">
        <v>76</v>
      </c>
      <c r="J46" s="169"/>
      <c r="K46" s="169"/>
      <c r="L46" s="169"/>
      <c r="M46" s="169"/>
      <c r="N46" s="169"/>
      <c r="O46" s="171">
        <f t="shared" si="4"/>
        <v>828</v>
      </c>
      <c r="P46" s="171"/>
      <c r="Q46" s="171"/>
      <c r="R46" s="171"/>
      <c r="S46" s="171"/>
      <c r="T46" s="171"/>
      <c r="U46" s="171">
        <f t="shared" si="2"/>
        <v>83</v>
      </c>
      <c r="V46" s="171"/>
      <c r="W46" s="171"/>
      <c r="X46" s="171"/>
      <c r="Y46" s="171"/>
      <c r="Z46" s="141"/>
      <c r="AA46" s="141"/>
      <c r="AB46" s="141"/>
      <c r="AC46" s="141"/>
      <c r="AD46" s="141"/>
      <c r="AE46" s="141">
        <f t="shared" si="3"/>
        <v>166</v>
      </c>
      <c r="AF46" s="141">
        <f t="shared" si="3"/>
        <v>249</v>
      </c>
      <c r="AG46" s="88"/>
      <c r="AH46" s="88"/>
      <c r="AI46" s="88"/>
    </row>
    <row r="47" spans="1:37" x14ac:dyDescent="0.2">
      <c r="A47" s="193" t="s">
        <v>97</v>
      </c>
      <c r="B47" s="194"/>
      <c r="C47" s="194"/>
      <c r="D47" s="194"/>
      <c r="E47" s="194"/>
      <c r="F47" s="194"/>
      <c r="G47" s="194"/>
      <c r="H47" s="195"/>
      <c r="I47" s="169">
        <v>20</v>
      </c>
      <c r="J47" s="169"/>
      <c r="K47" s="169"/>
      <c r="L47" s="169"/>
      <c r="M47" s="169"/>
      <c r="N47" s="169"/>
      <c r="O47" s="171">
        <f t="shared" si="4"/>
        <v>218</v>
      </c>
      <c r="P47" s="171"/>
      <c r="Q47" s="171"/>
      <c r="R47" s="171"/>
      <c r="S47" s="171"/>
      <c r="T47" s="171"/>
      <c r="U47" s="171">
        <f t="shared" si="2"/>
        <v>22</v>
      </c>
      <c r="V47" s="171"/>
      <c r="W47" s="171"/>
      <c r="X47" s="171"/>
      <c r="Y47" s="171"/>
      <c r="Z47" s="171" t="s">
        <v>98</v>
      </c>
      <c r="AA47" s="171"/>
      <c r="AB47" s="171"/>
      <c r="AC47" s="171"/>
      <c r="AD47" s="171"/>
      <c r="AE47" s="141">
        <f t="shared" si="3"/>
        <v>44</v>
      </c>
      <c r="AF47" s="141">
        <f t="shared" si="3"/>
        <v>66</v>
      </c>
      <c r="AG47" s="88"/>
      <c r="AH47" s="88"/>
      <c r="AI47" s="88"/>
    </row>
    <row r="48" spans="1:37" x14ac:dyDescent="0.2">
      <c r="A48" s="197" t="s">
        <v>99</v>
      </c>
      <c r="B48" s="198"/>
      <c r="C48" s="198"/>
      <c r="D48" s="198"/>
      <c r="E48" s="198"/>
      <c r="F48" s="198"/>
      <c r="G48" s="198"/>
      <c r="H48" s="199"/>
      <c r="I48" s="169">
        <v>40</v>
      </c>
      <c r="J48" s="169"/>
      <c r="K48" s="169"/>
      <c r="L48" s="169"/>
      <c r="M48" s="169"/>
      <c r="N48" s="169"/>
      <c r="O48" s="171">
        <f t="shared" si="4"/>
        <v>436</v>
      </c>
      <c r="P48" s="171"/>
      <c r="Q48" s="171"/>
      <c r="R48" s="171"/>
      <c r="S48" s="171"/>
      <c r="T48" s="171"/>
      <c r="U48" s="171">
        <f t="shared" si="2"/>
        <v>44</v>
      </c>
      <c r="V48" s="171"/>
      <c r="W48" s="171"/>
      <c r="X48" s="171"/>
      <c r="Y48" s="171"/>
      <c r="Z48" s="141"/>
      <c r="AA48" s="141"/>
      <c r="AB48" s="141"/>
      <c r="AC48" s="141"/>
      <c r="AD48" s="141"/>
      <c r="AE48" s="141">
        <f t="shared" si="3"/>
        <v>88</v>
      </c>
      <c r="AF48" s="141">
        <f t="shared" si="3"/>
        <v>131</v>
      </c>
      <c r="AG48" s="88"/>
      <c r="AH48" s="88"/>
      <c r="AI48" s="88"/>
    </row>
    <row r="49" spans="1:35" x14ac:dyDescent="0.2">
      <c r="A49" s="197" t="s">
        <v>100</v>
      </c>
      <c r="B49" s="198"/>
      <c r="C49" s="198"/>
      <c r="D49" s="198"/>
      <c r="E49" s="198"/>
      <c r="F49" s="198"/>
      <c r="G49" s="198"/>
      <c r="H49" s="199"/>
      <c r="I49" s="169">
        <v>55</v>
      </c>
      <c r="J49" s="169"/>
      <c r="K49" s="169"/>
      <c r="L49" s="169"/>
      <c r="M49" s="169"/>
      <c r="N49" s="169"/>
      <c r="O49" s="171">
        <f t="shared" si="4"/>
        <v>599</v>
      </c>
      <c r="P49" s="171"/>
      <c r="Q49" s="171"/>
      <c r="R49" s="171"/>
      <c r="S49" s="171"/>
      <c r="T49" s="171"/>
      <c r="U49" s="171">
        <f t="shared" si="2"/>
        <v>60</v>
      </c>
      <c r="V49" s="171"/>
      <c r="W49" s="171"/>
      <c r="X49" s="171"/>
      <c r="Y49" s="171"/>
      <c r="Z49" s="141"/>
      <c r="AA49" s="141"/>
      <c r="AB49" s="141"/>
      <c r="AC49" s="141"/>
      <c r="AD49" s="141"/>
      <c r="AE49" s="141">
        <f t="shared" si="3"/>
        <v>120</v>
      </c>
      <c r="AF49" s="141">
        <f t="shared" si="3"/>
        <v>180</v>
      </c>
      <c r="AG49" s="88"/>
      <c r="AH49" s="88"/>
      <c r="AI49" s="88"/>
    </row>
    <row r="50" spans="1:35" x14ac:dyDescent="0.2">
      <c r="A50" s="197" t="s">
        <v>101</v>
      </c>
      <c r="B50" s="198"/>
      <c r="C50" s="198"/>
      <c r="D50" s="198"/>
      <c r="E50" s="198"/>
      <c r="F50" s="198"/>
      <c r="G50" s="198"/>
      <c r="H50" s="199"/>
      <c r="I50" s="169">
        <v>60</v>
      </c>
      <c r="J50" s="169"/>
      <c r="K50" s="169"/>
      <c r="L50" s="169"/>
      <c r="M50" s="169"/>
      <c r="N50" s="169"/>
      <c r="O50" s="171">
        <f t="shared" si="4"/>
        <v>654</v>
      </c>
      <c r="P50" s="171"/>
      <c r="Q50" s="171"/>
      <c r="R50" s="171"/>
      <c r="S50" s="171"/>
      <c r="T50" s="171"/>
      <c r="U50" s="171">
        <f t="shared" si="2"/>
        <v>66</v>
      </c>
      <c r="V50" s="171"/>
      <c r="W50" s="171"/>
      <c r="X50" s="171"/>
      <c r="Y50" s="171"/>
      <c r="Z50" s="141"/>
      <c r="AA50" s="141"/>
      <c r="AB50" s="141"/>
      <c r="AC50" s="141"/>
      <c r="AD50" s="141"/>
      <c r="AE50" s="141">
        <f t="shared" si="3"/>
        <v>131</v>
      </c>
      <c r="AF50" s="141">
        <f t="shared" si="3"/>
        <v>197</v>
      </c>
      <c r="AG50" s="88"/>
      <c r="AH50" s="88"/>
      <c r="AI50" s="88"/>
    </row>
    <row r="51" spans="1:35" x14ac:dyDescent="0.2">
      <c r="A51" s="197" t="s">
        <v>102</v>
      </c>
      <c r="B51" s="198"/>
      <c r="C51" s="198"/>
      <c r="D51" s="198"/>
      <c r="E51" s="198"/>
      <c r="F51" s="198"/>
      <c r="G51" s="198"/>
      <c r="H51" s="199"/>
      <c r="I51" s="169">
        <v>60</v>
      </c>
      <c r="J51" s="169"/>
      <c r="K51" s="169"/>
      <c r="L51" s="169"/>
      <c r="M51" s="169"/>
      <c r="N51" s="169"/>
      <c r="O51" s="171">
        <f t="shared" si="4"/>
        <v>654</v>
      </c>
      <c r="P51" s="171"/>
      <c r="Q51" s="171"/>
      <c r="R51" s="171"/>
      <c r="S51" s="171"/>
      <c r="T51" s="171"/>
      <c r="U51" s="171">
        <f t="shared" si="2"/>
        <v>66</v>
      </c>
      <c r="V51" s="171"/>
      <c r="W51" s="171"/>
      <c r="X51" s="171"/>
      <c r="Y51" s="171"/>
      <c r="Z51" s="141"/>
      <c r="AA51" s="141"/>
      <c r="AB51" s="141"/>
      <c r="AC51" s="141"/>
      <c r="AD51" s="141"/>
      <c r="AE51" s="141">
        <f t="shared" si="3"/>
        <v>131</v>
      </c>
      <c r="AF51" s="141">
        <f t="shared" si="3"/>
        <v>197</v>
      </c>
      <c r="AG51" s="88"/>
      <c r="AH51" s="88"/>
      <c r="AI51" s="88"/>
    </row>
    <row r="52" spans="1:35" x14ac:dyDescent="0.2">
      <c r="A52" s="203" t="s">
        <v>103</v>
      </c>
      <c r="B52" s="204"/>
      <c r="C52" s="204"/>
      <c r="D52" s="204"/>
      <c r="E52" s="204"/>
      <c r="F52" s="198"/>
      <c r="G52" s="198"/>
      <c r="H52" s="199"/>
      <c r="I52" s="169">
        <v>45</v>
      </c>
      <c r="J52" s="169"/>
      <c r="K52" s="169"/>
      <c r="L52" s="169"/>
      <c r="M52" s="169"/>
      <c r="N52" s="169"/>
      <c r="O52" s="171">
        <f t="shared" si="4"/>
        <v>490</v>
      </c>
      <c r="P52" s="171"/>
      <c r="Q52" s="171"/>
      <c r="R52" s="171"/>
      <c r="S52" s="171"/>
      <c r="T52" s="171"/>
      <c r="U52" s="171">
        <f t="shared" si="2"/>
        <v>49</v>
      </c>
      <c r="V52" s="171"/>
      <c r="W52" s="171"/>
      <c r="X52" s="171"/>
      <c r="Y52" s="171"/>
      <c r="Z52" s="141"/>
      <c r="AA52" s="141"/>
      <c r="AB52" s="141"/>
      <c r="AC52" s="141"/>
      <c r="AD52" s="141"/>
      <c r="AE52" s="141">
        <f t="shared" si="3"/>
        <v>98</v>
      </c>
      <c r="AF52" s="141">
        <f t="shared" si="3"/>
        <v>147</v>
      </c>
      <c r="AG52" s="88"/>
      <c r="AH52" s="88"/>
      <c r="AI52" s="88"/>
    </row>
    <row r="53" spans="1:35" x14ac:dyDescent="0.2">
      <c r="A53" s="197" t="s">
        <v>104</v>
      </c>
      <c r="B53" s="198"/>
      <c r="C53" s="198"/>
      <c r="D53" s="198"/>
      <c r="E53" s="198"/>
      <c r="F53" s="198"/>
      <c r="G53" s="198"/>
      <c r="H53" s="199"/>
      <c r="I53" s="169">
        <v>100</v>
      </c>
      <c r="J53" s="169"/>
      <c r="K53" s="169"/>
      <c r="L53" s="169"/>
      <c r="M53" s="169"/>
      <c r="N53" s="169"/>
      <c r="O53" s="171">
        <f t="shared" si="4"/>
        <v>1090</v>
      </c>
      <c r="P53" s="171"/>
      <c r="Q53" s="171"/>
      <c r="R53" s="171"/>
      <c r="S53" s="171"/>
      <c r="T53" s="171"/>
      <c r="U53" s="171">
        <f t="shared" si="2"/>
        <v>109</v>
      </c>
      <c r="V53" s="171"/>
      <c r="W53" s="171"/>
      <c r="X53" s="171"/>
      <c r="Y53" s="171"/>
      <c r="Z53" s="171" t="s">
        <v>98</v>
      </c>
      <c r="AA53" s="171"/>
      <c r="AB53" s="171"/>
      <c r="AC53" s="171"/>
      <c r="AD53" s="171"/>
      <c r="AE53" s="141">
        <f t="shared" si="3"/>
        <v>218</v>
      </c>
      <c r="AF53" s="141">
        <f t="shared" si="3"/>
        <v>327</v>
      </c>
      <c r="AG53" s="88"/>
      <c r="AH53" s="88"/>
      <c r="AI53" s="88"/>
    </row>
    <row r="54" spans="1:35" x14ac:dyDescent="0.2">
      <c r="A54" s="200" t="s">
        <v>105</v>
      </c>
      <c r="B54" s="201"/>
      <c r="C54" s="201"/>
      <c r="D54" s="201"/>
      <c r="E54" s="201"/>
      <c r="F54" s="201"/>
      <c r="G54" s="201"/>
      <c r="H54" s="202"/>
      <c r="I54" s="186">
        <v>200</v>
      </c>
      <c r="J54" s="186"/>
      <c r="K54" s="186"/>
      <c r="L54" s="186"/>
      <c r="M54" s="186"/>
      <c r="N54" s="186"/>
      <c r="O54" s="171">
        <f t="shared" si="4"/>
        <v>2180</v>
      </c>
      <c r="P54" s="171"/>
      <c r="Q54" s="171"/>
      <c r="R54" s="171"/>
      <c r="S54" s="171"/>
      <c r="T54" s="171"/>
      <c r="U54" s="171">
        <f t="shared" si="2"/>
        <v>218</v>
      </c>
      <c r="V54" s="171"/>
      <c r="W54" s="171"/>
      <c r="X54" s="171"/>
      <c r="Y54" s="171"/>
      <c r="Z54" s="171" t="s">
        <v>98</v>
      </c>
      <c r="AA54" s="171"/>
      <c r="AB54" s="171"/>
      <c r="AC54" s="171"/>
      <c r="AD54" s="171"/>
      <c r="AE54" s="141">
        <f t="shared" si="3"/>
        <v>436</v>
      </c>
      <c r="AF54" s="141">
        <f t="shared" si="3"/>
        <v>654</v>
      </c>
      <c r="AG54" s="88"/>
      <c r="AH54" s="88"/>
      <c r="AI54" s="88"/>
    </row>
    <row r="55" spans="1:35" x14ac:dyDescent="0.2">
      <c r="A55" s="203" t="s">
        <v>106</v>
      </c>
      <c r="B55" s="204"/>
      <c r="C55" s="204"/>
      <c r="D55" s="204"/>
      <c r="E55" s="204"/>
      <c r="F55" s="198"/>
      <c r="G55" s="198"/>
      <c r="H55" s="199"/>
      <c r="I55" s="169">
        <v>30</v>
      </c>
      <c r="J55" s="169"/>
      <c r="K55" s="169"/>
      <c r="L55" s="169"/>
      <c r="M55" s="169"/>
      <c r="N55" s="169"/>
      <c r="O55" s="171">
        <f t="shared" si="4"/>
        <v>327</v>
      </c>
      <c r="P55" s="171"/>
      <c r="Q55" s="171"/>
      <c r="R55" s="171"/>
      <c r="S55" s="171"/>
      <c r="T55" s="171"/>
      <c r="U55" s="171">
        <f t="shared" si="2"/>
        <v>33</v>
      </c>
      <c r="V55" s="171"/>
      <c r="W55" s="171"/>
      <c r="X55" s="171"/>
      <c r="Y55" s="171"/>
      <c r="Z55" s="171" t="s">
        <v>98</v>
      </c>
      <c r="AA55" s="171"/>
      <c r="AB55" s="171"/>
      <c r="AC55" s="171"/>
      <c r="AD55" s="171"/>
      <c r="AE55" s="141">
        <f t="shared" si="3"/>
        <v>66</v>
      </c>
      <c r="AF55" s="141">
        <f t="shared" si="3"/>
        <v>99</v>
      </c>
      <c r="AG55" s="88"/>
      <c r="AH55" s="88"/>
      <c r="AI55" s="88"/>
    </row>
    <row r="56" spans="1:35" x14ac:dyDescent="0.2">
      <c r="A56" s="203" t="s">
        <v>107</v>
      </c>
      <c r="B56" s="204"/>
      <c r="C56" s="204"/>
      <c r="D56" s="204"/>
      <c r="E56" s="204"/>
      <c r="F56" s="198"/>
      <c r="G56" s="198"/>
      <c r="H56" s="199"/>
      <c r="I56" s="169">
        <v>60</v>
      </c>
      <c r="J56" s="169"/>
      <c r="K56" s="169"/>
      <c r="L56" s="169"/>
      <c r="M56" s="169"/>
      <c r="N56" s="169"/>
      <c r="O56" s="171">
        <f t="shared" si="4"/>
        <v>654</v>
      </c>
      <c r="P56" s="171"/>
      <c r="Q56" s="171"/>
      <c r="R56" s="171"/>
      <c r="S56" s="171"/>
      <c r="T56" s="171"/>
      <c r="U56" s="171">
        <f t="shared" si="2"/>
        <v>66</v>
      </c>
      <c r="V56" s="171"/>
      <c r="W56" s="171"/>
      <c r="X56" s="171"/>
      <c r="Y56" s="171"/>
      <c r="Z56" s="171" t="s">
        <v>98</v>
      </c>
      <c r="AA56" s="171"/>
      <c r="AB56" s="171"/>
      <c r="AC56" s="171"/>
      <c r="AD56" s="171"/>
      <c r="AE56" s="141">
        <f t="shared" si="3"/>
        <v>131</v>
      </c>
      <c r="AF56" s="141">
        <f t="shared" si="3"/>
        <v>197</v>
      </c>
      <c r="AG56" s="88"/>
      <c r="AH56" s="88"/>
      <c r="AI56" s="88"/>
    </row>
    <row r="57" spans="1:35" x14ac:dyDescent="0.2">
      <c r="A57" s="203" t="s">
        <v>108</v>
      </c>
      <c r="B57" s="204"/>
      <c r="C57" s="204"/>
      <c r="D57" s="204"/>
      <c r="E57" s="204"/>
      <c r="F57" s="198"/>
      <c r="G57" s="198"/>
      <c r="H57" s="199"/>
      <c r="I57" s="169">
        <v>50</v>
      </c>
      <c r="J57" s="169"/>
      <c r="K57" s="169"/>
      <c r="L57" s="169"/>
      <c r="M57" s="169"/>
      <c r="N57" s="169"/>
      <c r="O57" s="171">
        <f t="shared" si="4"/>
        <v>545</v>
      </c>
      <c r="P57" s="171"/>
      <c r="Q57" s="171"/>
      <c r="R57" s="171"/>
      <c r="S57" s="171"/>
      <c r="T57" s="171"/>
      <c r="U57" s="171">
        <f t="shared" si="2"/>
        <v>55</v>
      </c>
      <c r="V57" s="171"/>
      <c r="W57" s="171"/>
      <c r="X57" s="171"/>
      <c r="Y57" s="171"/>
      <c r="Z57" s="171" t="s">
        <v>98</v>
      </c>
      <c r="AA57" s="171"/>
      <c r="AB57" s="171"/>
      <c r="AC57" s="171"/>
      <c r="AD57" s="171"/>
      <c r="AE57" s="141">
        <f t="shared" si="3"/>
        <v>109</v>
      </c>
      <c r="AF57" s="141">
        <f t="shared" si="3"/>
        <v>164</v>
      </c>
      <c r="AG57" s="88"/>
      <c r="AH57" s="88"/>
      <c r="AI57" s="88"/>
    </row>
    <row r="58" spans="1:35" x14ac:dyDescent="0.2">
      <c r="A58" s="197" t="s">
        <v>109</v>
      </c>
      <c r="B58" s="198"/>
      <c r="C58" s="198"/>
      <c r="D58" s="198"/>
      <c r="E58" s="198"/>
      <c r="F58" s="198"/>
      <c r="G58" s="198"/>
      <c r="H58" s="199"/>
      <c r="I58" s="169">
        <v>200</v>
      </c>
      <c r="J58" s="169"/>
      <c r="K58" s="169"/>
      <c r="L58" s="169"/>
      <c r="M58" s="169"/>
      <c r="N58" s="169"/>
      <c r="O58" s="171">
        <f t="shared" si="4"/>
        <v>2180</v>
      </c>
      <c r="P58" s="171"/>
      <c r="Q58" s="171"/>
      <c r="R58" s="171"/>
      <c r="S58" s="171"/>
      <c r="T58" s="171"/>
      <c r="U58" s="171">
        <f t="shared" si="2"/>
        <v>218</v>
      </c>
      <c r="V58" s="171"/>
      <c r="W58" s="171"/>
      <c r="X58" s="171"/>
      <c r="Y58" s="171"/>
      <c r="Z58" s="171" t="s">
        <v>110</v>
      </c>
      <c r="AA58" s="171"/>
      <c r="AB58" s="171"/>
      <c r="AC58" s="171"/>
      <c r="AD58" s="171"/>
      <c r="AE58" s="141">
        <f t="shared" si="3"/>
        <v>436</v>
      </c>
      <c r="AF58" s="141">
        <f t="shared" si="3"/>
        <v>654</v>
      </c>
      <c r="AG58" s="88"/>
      <c r="AH58" s="88"/>
      <c r="AI58" s="88"/>
    </row>
    <row r="59" spans="1:35" x14ac:dyDescent="0.2">
      <c r="A59" s="193" t="s">
        <v>111</v>
      </c>
      <c r="B59" s="194"/>
      <c r="C59" s="194"/>
      <c r="D59" s="194"/>
      <c r="E59" s="194"/>
      <c r="F59" s="194"/>
      <c r="G59" s="194"/>
      <c r="H59" s="195"/>
      <c r="I59" s="169">
        <v>20</v>
      </c>
      <c r="J59" s="169"/>
      <c r="K59" s="169"/>
      <c r="L59" s="169"/>
      <c r="M59" s="169"/>
      <c r="N59" s="169"/>
      <c r="O59" s="171">
        <f t="shared" si="4"/>
        <v>218</v>
      </c>
      <c r="P59" s="171"/>
      <c r="Q59" s="171"/>
      <c r="R59" s="171"/>
      <c r="S59" s="171"/>
      <c r="T59" s="171"/>
      <c r="U59" s="171">
        <f t="shared" si="2"/>
        <v>22</v>
      </c>
      <c r="V59" s="171"/>
      <c r="W59" s="171"/>
      <c r="X59" s="171"/>
      <c r="Y59" s="171"/>
      <c r="Z59" s="171" t="s">
        <v>98</v>
      </c>
      <c r="AA59" s="171"/>
      <c r="AB59" s="171"/>
      <c r="AC59" s="171"/>
      <c r="AD59" s="171"/>
      <c r="AE59" s="141">
        <f t="shared" si="3"/>
        <v>44</v>
      </c>
      <c r="AF59" s="141">
        <f t="shared" si="3"/>
        <v>66</v>
      </c>
      <c r="AG59" s="88"/>
      <c r="AH59" s="88"/>
      <c r="AI59" s="88"/>
    </row>
    <row r="60" spans="1:35" x14ac:dyDescent="0.2">
      <c r="A60" s="193" t="s">
        <v>112</v>
      </c>
      <c r="B60" s="194"/>
      <c r="C60" s="194"/>
      <c r="D60" s="194"/>
      <c r="E60" s="194"/>
      <c r="F60" s="194"/>
      <c r="G60" s="194"/>
      <c r="H60" s="195"/>
      <c r="I60" s="169">
        <v>5</v>
      </c>
      <c r="J60" s="169"/>
      <c r="K60" s="169"/>
      <c r="L60" s="169"/>
      <c r="M60" s="169"/>
      <c r="N60" s="169"/>
      <c r="O60" s="171">
        <f t="shared" si="4"/>
        <v>54</v>
      </c>
      <c r="P60" s="171"/>
      <c r="Q60" s="171"/>
      <c r="R60" s="171"/>
      <c r="S60" s="171"/>
      <c r="T60" s="171"/>
      <c r="U60" s="171">
        <f t="shared" si="2"/>
        <v>6</v>
      </c>
      <c r="V60" s="171"/>
      <c r="W60" s="171"/>
      <c r="X60" s="171"/>
      <c r="Y60" s="171"/>
      <c r="Z60" s="171" t="s">
        <v>98</v>
      </c>
      <c r="AA60" s="171"/>
      <c r="AB60" s="171"/>
      <c r="AC60" s="171"/>
      <c r="AD60" s="171"/>
      <c r="AE60" s="141">
        <f t="shared" si="3"/>
        <v>11</v>
      </c>
      <c r="AF60" s="141">
        <f t="shared" si="3"/>
        <v>17</v>
      </c>
      <c r="AG60" s="88"/>
      <c r="AH60" s="88"/>
      <c r="AI60" s="88"/>
    </row>
    <row r="61" spans="1:35" x14ac:dyDescent="0.2">
      <c r="A61" s="193" t="s">
        <v>113</v>
      </c>
      <c r="B61" s="194"/>
      <c r="C61" s="194"/>
      <c r="D61" s="194"/>
      <c r="E61" s="194"/>
      <c r="F61" s="194"/>
      <c r="G61" s="194"/>
      <c r="H61" s="195"/>
      <c r="I61" s="169">
        <v>150</v>
      </c>
      <c r="J61" s="169"/>
      <c r="K61" s="169"/>
      <c r="L61" s="169"/>
      <c r="M61" s="169"/>
      <c r="N61" s="169"/>
      <c r="O61" s="171">
        <f t="shared" si="4"/>
        <v>1635</v>
      </c>
      <c r="P61" s="171"/>
      <c r="Q61" s="171"/>
      <c r="R61" s="171"/>
      <c r="S61" s="171"/>
      <c r="T61" s="171"/>
      <c r="U61" s="171">
        <f t="shared" si="2"/>
        <v>164</v>
      </c>
      <c r="V61" s="171"/>
      <c r="W61" s="171"/>
      <c r="X61" s="171"/>
      <c r="Y61" s="171"/>
      <c r="Z61" s="171" t="s">
        <v>110</v>
      </c>
      <c r="AA61" s="171"/>
      <c r="AB61" s="171"/>
      <c r="AC61" s="171"/>
      <c r="AD61" s="171"/>
      <c r="AE61" s="141">
        <f t="shared" si="3"/>
        <v>327</v>
      </c>
      <c r="AF61" s="141">
        <f t="shared" si="3"/>
        <v>491</v>
      </c>
      <c r="AG61" s="88"/>
      <c r="AH61" s="88"/>
      <c r="AI61" s="88"/>
    </row>
    <row r="62" spans="1:35" x14ac:dyDescent="0.2">
      <c r="A62" s="193" t="s">
        <v>114</v>
      </c>
      <c r="B62" s="194"/>
      <c r="C62" s="194"/>
      <c r="D62" s="194"/>
      <c r="E62" s="194"/>
      <c r="F62" s="194"/>
      <c r="G62" s="194"/>
      <c r="H62" s="195"/>
      <c r="I62" s="169">
        <v>160</v>
      </c>
      <c r="J62" s="169"/>
      <c r="K62" s="169"/>
      <c r="L62" s="169"/>
      <c r="M62" s="169"/>
      <c r="N62" s="169"/>
      <c r="O62" s="171">
        <f t="shared" si="4"/>
        <v>1744</v>
      </c>
      <c r="P62" s="171"/>
      <c r="Q62" s="171"/>
      <c r="R62" s="171"/>
      <c r="S62" s="171"/>
      <c r="T62" s="171"/>
      <c r="U62" s="171">
        <f t="shared" si="2"/>
        <v>175</v>
      </c>
      <c r="V62" s="171"/>
      <c r="W62" s="171"/>
      <c r="X62" s="171"/>
      <c r="Y62" s="171"/>
      <c r="Z62" s="171" t="s">
        <v>110</v>
      </c>
      <c r="AA62" s="171"/>
      <c r="AB62" s="171"/>
      <c r="AC62" s="171"/>
      <c r="AD62" s="171"/>
      <c r="AE62" s="141">
        <f t="shared" si="3"/>
        <v>349</v>
      </c>
      <c r="AF62" s="141">
        <f t="shared" si="3"/>
        <v>524</v>
      </c>
      <c r="AG62" s="88"/>
      <c r="AH62" s="88"/>
      <c r="AI62" s="88"/>
    </row>
    <row r="63" spans="1:35" x14ac:dyDescent="0.2">
      <c r="A63" s="197" t="s">
        <v>115</v>
      </c>
      <c r="B63" s="198"/>
      <c r="C63" s="198"/>
      <c r="D63" s="198"/>
      <c r="E63" s="198"/>
      <c r="F63" s="198"/>
      <c r="G63" s="198"/>
      <c r="H63" s="199"/>
      <c r="I63" s="169">
        <v>40</v>
      </c>
      <c r="J63" s="169"/>
      <c r="K63" s="169"/>
      <c r="L63" s="169"/>
      <c r="M63" s="169"/>
      <c r="N63" s="169"/>
      <c r="O63" s="171">
        <f t="shared" si="4"/>
        <v>436</v>
      </c>
      <c r="P63" s="171"/>
      <c r="Q63" s="171"/>
      <c r="R63" s="171"/>
      <c r="S63" s="171"/>
      <c r="T63" s="171"/>
      <c r="U63" s="171">
        <f t="shared" si="2"/>
        <v>44</v>
      </c>
      <c r="V63" s="171"/>
      <c r="W63" s="171"/>
      <c r="X63" s="171"/>
      <c r="Y63" s="171"/>
      <c r="Z63" s="171" t="s">
        <v>98</v>
      </c>
      <c r="AA63" s="171"/>
      <c r="AB63" s="171"/>
      <c r="AC63" s="171"/>
      <c r="AD63" s="171"/>
      <c r="AE63" s="141">
        <f t="shared" si="3"/>
        <v>88</v>
      </c>
      <c r="AF63" s="141">
        <f t="shared" si="3"/>
        <v>131</v>
      </c>
      <c r="AG63" s="88"/>
      <c r="AH63" s="88"/>
      <c r="AI63" s="88"/>
    </row>
    <row r="64" spans="1:35" x14ac:dyDescent="0.2">
      <c r="A64" s="205" t="s">
        <v>116</v>
      </c>
      <c r="B64" s="205"/>
      <c r="C64" s="205"/>
      <c r="D64" s="205"/>
      <c r="E64" s="205"/>
      <c r="F64" s="205"/>
      <c r="G64" s="205"/>
      <c r="H64" s="205"/>
      <c r="I64" s="206">
        <v>0.03</v>
      </c>
      <c r="J64" s="206"/>
      <c r="K64" s="206"/>
      <c r="L64" s="206"/>
      <c r="M64" s="206"/>
      <c r="N64" s="206"/>
      <c r="O64" s="207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85"/>
      <c r="AA64" s="85"/>
      <c r="AB64" s="85"/>
      <c r="AC64" s="85"/>
      <c r="AD64" s="85"/>
      <c r="AE64" s="141"/>
      <c r="AF64" s="141"/>
      <c r="AG64" s="88"/>
      <c r="AH64" s="88"/>
      <c r="AI64" s="88"/>
    </row>
    <row r="65" spans="1:35" x14ac:dyDescent="0.2">
      <c r="A65" s="208"/>
      <c r="B65" s="208"/>
      <c r="C65" s="208"/>
      <c r="D65" s="208"/>
      <c r="E65" s="208"/>
      <c r="F65" s="208"/>
      <c r="G65" s="208"/>
      <c r="H65" s="208"/>
      <c r="I65" s="206"/>
      <c r="J65" s="206"/>
      <c r="K65" s="206"/>
      <c r="L65" s="206"/>
      <c r="M65" s="206"/>
      <c r="N65" s="206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141"/>
      <c r="AF65" s="141"/>
      <c r="AG65" s="88"/>
      <c r="AH65" s="88"/>
      <c r="AI65" s="88"/>
    </row>
    <row r="66" spans="1:35" x14ac:dyDescent="0.2">
      <c r="I66" s="60"/>
      <c r="J66" s="60"/>
      <c r="K66" s="60"/>
      <c r="L66" s="60"/>
      <c r="M66" s="60"/>
      <c r="N66" s="60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88"/>
      <c r="AH66" s="88"/>
      <c r="AI66" s="88"/>
    </row>
    <row r="67" spans="1:35" ht="18.75" customHeight="1" x14ac:dyDescent="0.2">
      <c r="A67" s="178" t="s">
        <v>172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88"/>
      <c r="AH67" s="88"/>
      <c r="AI67" s="88"/>
    </row>
    <row r="68" spans="1:35" x14ac:dyDescent="0.2">
      <c r="A68" s="209" t="s">
        <v>121</v>
      </c>
      <c r="B68" s="209"/>
      <c r="C68" s="209"/>
      <c r="D68" s="209"/>
      <c r="E68" s="209"/>
      <c r="F68" s="209"/>
      <c r="G68" s="209"/>
      <c r="H68" s="209"/>
      <c r="I68" s="169">
        <v>22</v>
      </c>
      <c r="J68" s="169"/>
      <c r="K68" s="169"/>
      <c r="L68" s="169"/>
      <c r="M68" s="169"/>
      <c r="N68" s="169"/>
      <c r="O68" s="171">
        <f>TRUNC(I68*$P$4,0)</f>
        <v>239</v>
      </c>
      <c r="P68" s="171"/>
      <c r="Q68" s="171"/>
      <c r="R68" s="171"/>
      <c r="S68" s="171"/>
      <c r="T68" s="171"/>
      <c r="U68" s="171">
        <f>O68-TRUNC(O68*$X$43,0)</f>
        <v>24</v>
      </c>
      <c r="V68" s="171"/>
      <c r="W68" s="171"/>
      <c r="X68" s="171"/>
      <c r="Y68" s="171"/>
      <c r="Z68" s="141"/>
      <c r="AA68" s="141"/>
      <c r="AB68" s="141"/>
      <c r="AC68" s="141"/>
      <c r="AD68" s="141"/>
      <c r="AE68" s="141">
        <f>$O68-TRUNC($O68*AE$43,0)</f>
        <v>48</v>
      </c>
      <c r="AF68" s="141">
        <f>$O68-TRUNC($O68*AF$43,0)</f>
        <v>72</v>
      </c>
      <c r="AG68" s="88"/>
      <c r="AH68" s="88"/>
      <c r="AI68" s="88"/>
    </row>
    <row r="69" spans="1:35" x14ac:dyDescent="0.2">
      <c r="A69" s="209" t="s">
        <v>122</v>
      </c>
      <c r="B69" s="209"/>
      <c r="C69" s="209"/>
      <c r="D69" s="209"/>
      <c r="E69" s="209"/>
      <c r="F69" s="209"/>
      <c r="G69" s="209"/>
      <c r="H69" s="209"/>
      <c r="I69" s="210">
        <v>18</v>
      </c>
      <c r="J69" s="210"/>
      <c r="K69" s="210"/>
      <c r="L69" s="210"/>
      <c r="M69" s="210"/>
      <c r="N69" s="210"/>
      <c r="O69" s="171">
        <f t="shared" ref="O69:O70" si="5">TRUNC(I69*$P$4,0)</f>
        <v>196</v>
      </c>
      <c r="P69" s="171"/>
      <c r="Q69" s="171"/>
      <c r="R69" s="171"/>
      <c r="S69" s="171"/>
      <c r="T69" s="171"/>
      <c r="U69" s="171">
        <f t="shared" ref="U69:U70" si="6">O69-TRUNC(O69*$X$43,0)</f>
        <v>20</v>
      </c>
      <c r="V69" s="171"/>
      <c r="W69" s="171"/>
      <c r="X69" s="171"/>
      <c r="Y69" s="171"/>
      <c r="Z69" s="141"/>
      <c r="AA69" s="141"/>
      <c r="AB69" s="141"/>
      <c r="AC69" s="141"/>
      <c r="AD69" s="141"/>
      <c r="AE69" s="141">
        <f t="shared" ref="AE69:AF70" si="7">$O69-TRUNC($O69*AE$43,0)</f>
        <v>40</v>
      </c>
      <c r="AF69" s="141">
        <f t="shared" si="7"/>
        <v>59</v>
      </c>
      <c r="AG69" s="88"/>
      <c r="AH69" s="88"/>
      <c r="AI69" s="88"/>
    </row>
    <row r="70" spans="1:35" x14ac:dyDescent="0.2">
      <c r="A70" s="209" t="s">
        <v>123</v>
      </c>
      <c r="B70" s="209"/>
      <c r="C70" s="209"/>
      <c r="D70" s="209"/>
      <c r="E70" s="209"/>
      <c r="F70" s="209"/>
      <c r="G70" s="209"/>
      <c r="H70" s="209"/>
      <c r="I70" s="210">
        <v>6</v>
      </c>
      <c r="J70" s="210"/>
      <c r="K70" s="210"/>
      <c r="L70" s="210"/>
      <c r="M70" s="210"/>
      <c r="N70" s="210"/>
      <c r="O70" s="171">
        <f t="shared" si="5"/>
        <v>65</v>
      </c>
      <c r="P70" s="171"/>
      <c r="Q70" s="171"/>
      <c r="R70" s="171"/>
      <c r="S70" s="171"/>
      <c r="T70" s="171"/>
      <c r="U70" s="171">
        <f t="shared" si="6"/>
        <v>7</v>
      </c>
      <c r="V70" s="171"/>
      <c r="W70" s="171"/>
      <c r="X70" s="171"/>
      <c r="Y70" s="171"/>
      <c r="Z70" s="141"/>
      <c r="AA70" s="141"/>
      <c r="AB70" s="141"/>
      <c r="AC70" s="141"/>
      <c r="AD70" s="141"/>
      <c r="AE70" s="141">
        <f t="shared" si="7"/>
        <v>13</v>
      </c>
      <c r="AF70" s="141">
        <f t="shared" si="7"/>
        <v>20</v>
      </c>
      <c r="AG70" s="88"/>
      <c r="AH70" s="88"/>
      <c r="AI70" s="88"/>
    </row>
    <row r="71" spans="1:35" x14ac:dyDescent="0.2">
      <c r="A71" s="89"/>
      <c r="B71" s="89"/>
      <c r="C71" s="89"/>
      <c r="D71" s="89"/>
      <c r="E71" s="89"/>
      <c r="F71" s="90"/>
      <c r="G71" s="90"/>
      <c r="H71" s="90"/>
      <c r="I71" s="60"/>
      <c r="J71" s="60"/>
      <c r="K71" s="60"/>
      <c r="L71" s="60"/>
      <c r="M71" s="60"/>
      <c r="N71" s="60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141"/>
      <c r="AF71" s="141"/>
      <c r="AG71" s="88"/>
      <c r="AH71" s="88"/>
      <c r="AI71" s="88"/>
    </row>
    <row r="72" spans="1:35" ht="18.75" customHeight="1" x14ac:dyDescent="0.2">
      <c r="A72" s="178" t="s">
        <v>117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88"/>
      <c r="AH72" s="88"/>
      <c r="AI72" s="88"/>
    </row>
    <row r="73" spans="1:35" x14ac:dyDescent="0.2">
      <c r="A73" s="211" t="s">
        <v>118</v>
      </c>
      <c r="B73" s="212"/>
      <c r="C73" s="212"/>
      <c r="D73" s="212"/>
      <c r="E73" s="221" t="s">
        <v>173</v>
      </c>
      <c r="F73" s="221"/>
      <c r="G73" s="221"/>
      <c r="H73" s="222"/>
      <c r="I73" s="169">
        <v>-47</v>
      </c>
      <c r="J73" s="169"/>
      <c r="K73" s="169"/>
      <c r="L73" s="169"/>
      <c r="M73" s="169"/>
      <c r="N73" s="169"/>
      <c r="O73" s="171">
        <f>TRUNC(I73*$P$4,0)</f>
        <v>-512</v>
      </c>
      <c r="P73" s="171"/>
      <c r="Q73" s="171"/>
      <c r="R73" s="171"/>
      <c r="S73" s="171"/>
      <c r="T73" s="171"/>
      <c r="U73" s="171">
        <f>O73-TRUNC(O73*$X$43,0)</f>
        <v>-52</v>
      </c>
      <c r="V73" s="171"/>
      <c r="W73" s="171"/>
      <c r="X73" s="171"/>
      <c r="Y73" s="171"/>
      <c r="Z73" s="141"/>
      <c r="AA73" s="141"/>
      <c r="AB73" s="141"/>
      <c r="AC73" s="141"/>
      <c r="AD73" s="141"/>
      <c r="AE73" s="141"/>
      <c r="AF73" s="141"/>
      <c r="AG73" s="88"/>
      <c r="AH73" s="88"/>
      <c r="AI73" s="88"/>
    </row>
    <row r="74" spans="1:35" x14ac:dyDescent="0.2">
      <c r="A74" s="211" t="s">
        <v>174</v>
      </c>
      <c r="B74" s="212"/>
      <c r="C74" s="212"/>
      <c r="D74" s="212"/>
      <c r="E74" s="212"/>
      <c r="F74" s="212"/>
      <c r="G74" s="212"/>
      <c r="H74" s="213"/>
      <c r="I74" s="214">
        <v>-0.01</v>
      </c>
      <c r="J74" s="214"/>
      <c r="K74" s="214"/>
      <c r="L74" s="214"/>
      <c r="M74" s="214"/>
      <c r="N74" s="214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141"/>
      <c r="AA74" s="141"/>
      <c r="AB74" s="141"/>
      <c r="AC74" s="141"/>
      <c r="AD74" s="141"/>
      <c r="AE74" s="141"/>
      <c r="AF74" s="141"/>
      <c r="AG74" s="88"/>
      <c r="AH74" s="88"/>
      <c r="AI74" s="88"/>
    </row>
    <row r="75" spans="1:35" x14ac:dyDescent="0.2">
      <c r="A75" s="211" t="s">
        <v>175</v>
      </c>
      <c r="B75" s="212"/>
      <c r="C75" s="212"/>
      <c r="D75" s="212"/>
      <c r="E75" s="212"/>
      <c r="F75" s="212"/>
      <c r="G75" s="212"/>
      <c r="H75" s="213"/>
      <c r="I75" s="214">
        <v>-0.01</v>
      </c>
      <c r="J75" s="214"/>
      <c r="K75" s="214"/>
      <c r="L75" s="214"/>
      <c r="M75" s="214"/>
      <c r="N75" s="214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141"/>
      <c r="AA75" s="141"/>
      <c r="AB75" s="141"/>
      <c r="AC75" s="141"/>
      <c r="AD75" s="141"/>
      <c r="AE75" s="141"/>
      <c r="AF75" s="141"/>
      <c r="AG75" s="88"/>
      <c r="AH75" s="88"/>
      <c r="AI75" s="88"/>
    </row>
    <row r="76" spans="1:35" ht="13.5" thickBot="1" x14ac:dyDescent="0.25">
      <c r="A76" s="58"/>
      <c r="B76" s="58"/>
      <c r="C76" s="58"/>
      <c r="D76" s="58"/>
      <c r="E76" s="58"/>
      <c r="F76" s="58"/>
      <c r="G76" s="58"/>
      <c r="H76" s="58"/>
      <c r="I76" s="91"/>
      <c r="J76" s="91"/>
      <c r="K76" s="91"/>
      <c r="L76" s="91"/>
      <c r="M76" s="58"/>
      <c r="N76" s="92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63"/>
      <c r="AH76" s="63"/>
      <c r="AI76" s="63"/>
    </row>
    <row r="77" spans="1:35" x14ac:dyDescent="0.2">
      <c r="I77" s="60"/>
      <c r="J77" s="60"/>
      <c r="K77" s="60"/>
      <c r="L77" s="60"/>
      <c r="M77" s="60"/>
      <c r="N77" s="60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ht="19.5" customHeight="1" x14ac:dyDescent="0.2">
      <c r="A78" s="178" t="s">
        <v>119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</row>
    <row r="79" spans="1:35" x14ac:dyDescent="0.2">
      <c r="A79" s="215" t="s">
        <v>176</v>
      </c>
      <c r="B79" s="216"/>
      <c r="C79" s="216"/>
      <c r="D79" s="216"/>
      <c r="E79" s="216"/>
      <c r="F79" s="216"/>
      <c r="G79" s="216"/>
      <c r="H79" s="217"/>
      <c r="I79" s="218">
        <v>9.1999999999999998E-2</v>
      </c>
      <c r="J79" s="219"/>
      <c r="K79" s="219"/>
      <c r="L79" s="220"/>
      <c r="M79" s="94"/>
      <c r="N79" s="94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</row>
    <row r="80" spans="1:35" x14ac:dyDescent="0.2">
      <c r="A80" s="223" t="s">
        <v>177</v>
      </c>
      <c r="B80" s="224"/>
      <c r="C80" s="224"/>
      <c r="D80" s="224"/>
      <c r="E80" s="224"/>
      <c r="F80" s="224"/>
      <c r="G80" s="224"/>
      <c r="H80" s="225"/>
      <c r="I80" s="229">
        <v>0.09</v>
      </c>
      <c r="J80" s="230"/>
      <c r="K80" s="230"/>
      <c r="L80" s="231"/>
      <c r="M80" s="94"/>
      <c r="N80" s="94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</row>
    <row r="81" spans="1:35" x14ac:dyDescent="0.2">
      <c r="A81" s="223" t="s">
        <v>178</v>
      </c>
      <c r="B81" s="224"/>
      <c r="C81" s="224"/>
      <c r="D81" s="224"/>
      <c r="E81" s="224"/>
      <c r="F81" s="224"/>
      <c r="G81" s="224"/>
      <c r="H81" s="225"/>
      <c r="I81" s="229">
        <v>0.08</v>
      </c>
      <c r="J81" s="230"/>
      <c r="K81" s="230"/>
      <c r="L81" s="231"/>
      <c r="M81" s="94"/>
      <c r="N81" s="94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</row>
    <row r="82" spans="1:35" x14ac:dyDescent="0.2">
      <c r="A82" s="223" t="s">
        <v>179</v>
      </c>
      <c r="B82" s="224"/>
      <c r="C82" s="224"/>
      <c r="D82" s="224"/>
      <c r="E82" s="224"/>
      <c r="F82" s="224"/>
      <c r="G82" s="224"/>
      <c r="H82" s="225"/>
      <c r="I82" s="226">
        <v>6.4000000000000001E-2</v>
      </c>
      <c r="J82" s="227"/>
      <c r="K82" s="227"/>
      <c r="L82" s="228"/>
      <c r="N82" s="95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</row>
    <row r="83" spans="1:35" x14ac:dyDescent="0.2">
      <c r="A83" s="223" t="s">
        <v>180</v>
      </c>
      <c r="B83" s="224"/>
      <c r="C83" s="224"/>
      <c r="D83" s="224"/>
      <c r="E83" s="224"/>
      <c r="F83" s="224"/>
      <c r="G83" s="224"/>
      <c r="H83" s="225"/>
      <c r="I83" s="226">
        <v>8.1000000000000003E-2</v>
      </c>
      <c r="J83" s="227"/>
      <c r="K83" s="227"/>
      <c r="L83" s="228"/>
      <c r="N83" s="95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</row>
    <row r="84" spans="1:35" x14ac:dyDescent="0.2">
      <c r="A84" s="223" t="s">
        <v>181</v>
      </c>
      <c r="B84" s="224"/>
      <c r="C84" s="224"/>
      <c r="D84" s="224"/>
      <c r="E84" s="224"/>
      <c r="F84" s="224"/>
      <c r="G84" s="224"/>
      <c r="H84" s="225"/>
      <c r="I84" s="226">
        <v>7.5999999999999998E-2</v>
      </c>
      <c r="J84" s="227"/>
      <c r="K84" s="227"/>
      <c r="L84" s="228"/>
      <c r="N84" s="95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</row>
    <row r="85" spans="1:35" x14ac:dyDescent="0.2">
      <c r="A85" s="223" t="s">
        <v>182</v>
      </c>
      <c r="B85" s="224"/>
      <c r="C85" s="224"/>
      <c r="D85" s="224"/>
      <c r="E85" s="224"/>
      <c r="F85" s="224"/>
      <c r="G85" s="224"/>
      <c r="H85" s="225"/>
      <c r="I85" s="226">
        <v>7.9000000000000001E-2</v>
      </c>
      <c r="J85" s="227"/>
      <c r="K85" s="227"/>
      <c r="L85" s="228"/>
      <c r="N85" s="95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</row>
    <row r="86" spans="1:35" x14ac:dyDescent="0.2">
      <c r="A86" s="223" t="s">
        <v>183</v>
      </c>
      <c r="B86" s="224"/>
      <c r="C86" s="224"/>
      <c r="D86" s="224"/>
      <c r="E86" s="224"/>
      <c r="F86" s="224"/>
      <c r="G86" s="224"/>
      <c r="H86" s="225"/>
      <c r="I86" s="226">
        <v>7.3999999999999996E-2</v>
      </c>
      <c r="J86" s="227"/>
      <c r="K86" s="227"/>
      <c r="L86" s="228"/>
      <c r="N86" s="95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</row>
    <row r="87" spans="1:35" x14ac:dyDescent="0.2">
      <c r="A87" s="223" t="s">
        <v>184</v>
      </c>
      <c r="B87" s="224"/>
      <c r="C87" s="224"/>
      <c r="D87" s="224"/>
      <c r="E87" s="224"/>
      <c r="F87" s="224"/>
      <c r="G87" s="224"/>
      <c r="H87" s="225"/>
      <c r="I87" s="226">
        <v>6.5000000000000002E-2</v>
      </c>
      <c r="J87" s="227"/>
      <c r="K87" s="227"/>
      <c r="L87" s="228"/>
      <c r="N87" s="95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</row>
    <row r="88" spans="1:35" x14ac:dyDescent="0.2">
      <c r="A88" s="223" t="s">
        <v>185</v>
      </c>
      <c r="B88" s="224"/>
      <c r="C88" s="224"/>
      <c r="D88" s="224"/>
      <c r="E88" s="224"/>
      <c r="F88" s="224"/>
      <c r="G88" s="224"/>
      <c r="H88" s="225"/>
      <c r="I88" s="218">
        <v>6.3E-2</v>
      </c>
      <c r="J88" s="219"/>
      <c r="K88" s="219"/>
      <c r="L88" s="220"/>
      <c r="N88" s="95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</row>
    <row r="89" spans="1:35" x14ac:dyDescent="0.2">
      <c r="A89" s="223" t="s">
        <v>186</v>
      </c>
      <c r="B89" s="224"/>
      <c r="C89" s="224"/>
      <c r="D89" s="224"/>
      <c r="E89" s="224"/>
      <c r="F89" s="224"/>
      <c r="G89" s="224"/>
      <c r="H89" s="225"/>
      <c r="I89" s="229">
        <v>5.6000000000000001E-2</v>
      </c>
      <c r="J89" s="230"/>
      <c r="K89" s="230"/>
      <c r="L89" s="231"/>
      <c r="N89" s="95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</row>
    <row r="90" spans="1:35" x14ac:dyDescent="0.2">
      <c r="A90" s="223" t="s">
        <v>187</v>
      </c>
      <c r="B90" s="224"/>
      <c r="C90" s="224"/>
      <c r="D90" s="224"/>
      <c r="E90" s="224"/>
      <c r="F90" s="224"/>
      <c r="G90" s="224"/>
      <c r="H90" s="225"/>
      <c r="I90" s="229">
        <v>6.9000000000000006E-2</v>
      </c>
      <c r="J90" s="230"/>
      <c r="K90" s="230"/>
      <c r="L90" s="231"/>
      <c r="N90" s="95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</row>
    <row r="91" spans="1:35" x14ac:dyDescent="0.2">
      <c r="A91" s="223" t="s">
        <v>188</v>
      </c>
      <c r="B91" s="224"/>
      <c r="C91" s="224"/>
      <c r="D91" s="224"/>
      <c r="E91" s="224"/>
      <c r="F91" s="224"/>
      <c r="G91" s="224"/>
      <c r="H91" s="225"/>
      <c r="I91" s="229">
        <v>5.3999999999999999E-2</v>
      </c>
      <c r="J91" s="230"/>
      <c r="K91" s="230"/>
      <c r="L91" s="231"/>
      <c r="N91" s="95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</row>
    <row r="92" spans="1:35" x14ac:dyDescent="0.2">
      <c r="A92" s="223" t="s">
        <v>189</v>
      </c>
      <c r="B92" s="224"/>
      <c r="C92" s="224"/>
      <c r="D92" s="224"/>
      <c r="E92" s="224"/>
      <c r="F92" s="224"/>
      <c r="G92" s="224"/>
      <c r="H92" s="225"/>
      <c r="I92" s="229">
        <v>4.4999999999999998E-2</v>
      </c>
      <c r="J92" s="230"/>
      <c r="K92" s="230"/>
      <c r="L92" s="231"/>
      <c r="N92" s="95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</row>
    <row r="93" spans="1:35" x14ac:dyDescent="0.2">
      <c r="A93" s="223" t="s">
        <v>190</v>
      </c>
      <c r="B93" s="224"/>
      <c r="C93" s="224"/>
      <c r="D93" s="224"/>
      <c r="E93" s="224"/>
      <c r="F93" s="224"/>
      <c r="G93" s="224"/>
      <c r="H93" s="225"/>
      <c r="I93" s="229">
        <v>5.2999999999999999E-2</v>
      </c>
      <c r="J93" s="230"/>
      <c r="K93" s="230"/>
      <c r="L93" s="231"/>
      <c r="N93" s="95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</row>
    <row r="94" spans="1:35" x14ac:dyDescent="0.2">
      <c r="A94" s="223" t="s">
        <v>191</v>
      </c>
      <c r="B94" s="224"/>
      <c r="C94" s="224"/>
      <c r="D94" s="224"/>
      <c r="E94" s="224"/>
      <c r="F94" s="224"/>
      <c r="G94" s="224"/>
      <c r="H94" s="225"/>
      <c r="I94" s="229">
        <v>4.2999999999999997E-2</v>
      </c>
      <c r="J94" s="230"/>
      <c r="K94" s="230"/>
      <c r="L94" s="231"/>
      <c r="N94" s="95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</row>
    <row r="95" spans="1:35" x14ac:dyDescent="0.2">
      <c r="A95" s="223" t="s">
        <v>192</v>
      </c>
      <c r="B95" s="224"/>
      <c r="C95" s="224"/>
      <c r="D95" s="224"/>
      <c r="E95" s="224"/>
      <c r="F95" s="224"/>
      <c r="G95" s="224"/>
      <c r="H95" s="225"/>
      <c r="I95" s="229">
        <v>4.3999999999999997E-2</v>
      </c>
      <c r="J95" s="230"/>
      <c r="K95" s="230"/>
      <c r="L95" s="231"/>
      <c r="N95" s="95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</row>
    <row r="96" spans="1:35" x14ac:dyDescent="0.2">
      <c r="A96" s="223" t="s">
        <v>193</v>
      </c>
      <c r="B96" s="224"/>
      <c r="C96" s="224"/>
      <c r="D96" s="224"/>
      <c r="E96" s="224"/>
      <c r="F96" s="224"/>
      <c r="G96" s="224"/>
      <c r="H96" s="225"/>
      <c r="I96" s="229">
        <v>3.3000000000000002E-2</v>
      </c>
      <c r="J96" s="230"/>
      <c r="K96" s="230"/>
      <c r="L96" s="231"/>
      <c r="N96" s="95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</row>
    <row r="97" spans="1:35" x14ac:dyDescent="0.2">
      <c r="I97" s="71"/>
      <c r="J97" s="71"/>
      <c r="K97" s="71"/>
      <c r="L97" s="71"/>
      <c r="N97" s="95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</row>
    <row r="98" spans="1:35" x14ac:dyDescent="0.2">
      <c r="A98" s="4" t="s">
        <v>124</v>
      </c>
      <c r="L98" s="71"/>
      <c r="N98" s="95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</row>
    <row r="99" spans="1:35" x14ac:dyDescent="0.2">
      <c r="A99" s="232" t="s">
        <v>46</v>
      </c>
      <c r="B99" s="232"/>
      <c r="C99" s="232"/>
      <c r="D99" s="232"/>
      <c r="E99" s="232"/>
      <c r="F99" s="232"/>
      <c r="G99" s="232"/>
      <c r="H99" s="232"/>
      <c r="I99" s="233">
        <f>もくじ!J5</f>
        <v>0</v>
      </c>
      <c r="J99" s="233"/>
      <c r="K99" s="233"/>
      <c r="L99" s="233"/>
      <c r="M99" s="233"/>
      <c r="N99" s="233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</row>
    <row r="100" spans="1:35" ht="13.5" customHeight="1" x14ac:dyDescent="0.2">
      <c r="A100" s="232" t="s">
        <v>47</v>
      </c>
      <c r="B100" s="232"/>
      <c r="C100" s="232"/>
      <c r="D100" s="232"/>
      <c r="E100" s="232"/>
      <c r="F100" s="232"/>
      <c r="G100" s="232"/>
      <c r="H100" s="232"/>
      <c r="I100" s="233">
        <f>もくじ!J6</f>
        <v>0</v>
      </c>
      <c r="J100" s="233"/>
      <c r="K100" s="233"/>
      <c r="L100" s="233"/>
      <c r="M100" s="233"/>
      <c r="N100" s="233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</row>
    <row r="101" spans="1:35" ht="13.5" customHeight="1" x14ac:dyDescent="0.2">
      <c r="A101" s="232" t="s">
        <v>48</v>
      </c>
      <c r="B101" s="232"/>
      <c r="C101" s="232"/>
      <c r="D101" s="232"/>
      <c r="E101" s="232"/>
      <c r="F101" s="232"/>
      <c r="G101" s="232"/>
      <c r="H101" s="232"/>
      <c r="I101" s="233">
        <f>もくじ!J7</f>
        <v>0</v>
      </c>
      <c r="J101" s="233"/>
      <c r="K101" s="233"/>
      <c r="L101" s="233"/>
      <c r="M101" s="233"/>
      <c r="N101" s="233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</row>
    <row r="102" spans="1:35" ht="13.5" customHeight="1" x14ac:dyDescent="0.2">
      <c r="A102" s="232" t="s">
        <v>49</v>
      </c>
      <c r="B102" s="232"/>
      <c r="C102" s="232"/>
      <c r="D102" s="232"/>
      <c r="E102" s="232"/>
      <c r="F102" s="232"/>
      <c r="G102" s="232"/>
      <c r="H102" s="232"/>
      <c r="I102" s="233">
        <f>もくじ!J8</f>
        <v>0</v>
      </c>
      <c r="J102" s="233"/>
      <c r="K102" s="233"/>
      <c r="L102" s="233"/>
      <c r="M102" s="233"/>
      <c r="N102" s="233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</row>
    <row r="103" spans="1:35" ht="13.5" customHeight="1" x14ac:dyDescent="0.2">
      <c r="A103" s="232" t="s">
        <v>50</v>
      </c>
      <c r="B103" s="232"/>
      <c r="C103" s="232"/>
      <c r="D103" s="232"/>
      <c r="E103" s="232"/>
      <c r="F103" s="232"/>
      <c r="G103" s="232"/>
      <c r="H103" s="232"/>
      <c r="I103" s="233">
        <f>もくじ!J9</f>
        <v>0</v>
      </c>
      <c r="J103" s="233"/>
      <c r="K103" s="233"/>
      <c r="L103" s="233"/>
      <c r="M103" s="233"/>
      <c r="N103" s="233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</row>
    <row r="104" spans="1:35" ht="13.5" customHeight="1" x14ac:dyDescent="0.2">
      <c r="A104" s="232" t="s">
        <v>51</v>
      </c>
      <c r="B104" s="232"/>
      <c r="C104" s="232"/>
      <c r="D104" s="232"/>
      <c r="E104" s="232"/>
      <c r="F104" s="232"/>
      <c r="G104" s="232"/>
      <c r="H104" s="232"/>
      <c r="I104" s="233">
        <f>もくじ!J10</f>
        <v>0</v>
      </c>
      <c r="J104" s="233"/>
      <c r="K104" s="233"/>
      <c r="L104" s="233"/>
      <c r="M104" s="233"/>
      <c r="N104" s="233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</row>
    <row r="105" spans="1:35" ht="13.5" customHeight="1" x14ac:dyDescent="0.2">
      <c r="A105" s="232" t="s">
        <v>52</v>
      </c>
      <c r="B105" s="232"/>
      <c r="C105" s="232"/>
      <c r="D105" s="232"/>
      <c r="E105" s="232"/>
      <c r="F105" s="232"/>
      <c r="G105" s="232"/>
      <c r="H105" s="232"/>
      <c r="I105" s="233">
        <f>もくじ!J11</f>
        <v>0</v>
      </c>
      <c r="J105" s="233"/>
      <c r="K105" s="233"/>
      <c r="L105" s="233"/>
      <c r="M105" s="233"/>
      <c r="N105" s="233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</row>
    <row r="106" spans="1:35" ht="13.5" customHeight="1" x14ac:dyDescent="0.2">
      <c r="A106" s="232" t="s">
        <v>53</v>
      </c>
      <c r="B106" s="232"/>
      <c r="C106" s="232"/>
      <c r="D106" s="232"/>
      <c r="E106" s="232"/>
      <c r="F106" s="232"/>
      <c r="G106" s="232"/>
      <c r="H106" s="232"/>
      <c r="I106" s="233">
        <f>もくじ!J12</f>
        <v>0</v>
      </c>
      <c r="J106" s="233"/>
      <c r="K106" s="233"/>
      <c r="L106" s="233"/>
      <c r="M106" s="233"/>
      <c r="N106" s="233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</row>
    <row r="107" spans="1:35" ht="13.5" customHeight="1" x14ac:dyDescent="0.2">
      <c r="A107" s="232" t="s">
        <v>54</v>
      </c>
      <c r="B107" s="232"/>
      <c r="C107" s="232"/>
      <c r="D107" s="232"/>
      <c r="E107" s="232"/>
      <c r="F107" s="232"/>
      <c r="G107" s="232"/>
      <c r="H107" s="232"/>
      <c r="I107" s="233">
        <f>もくじ!J13</f>
        <v>0</v>
      </c>
      <c r="J107" s="233"/>
      <c r="K107" s="233"/>
      <c r="L107" s="233"/>
      <c r="M107" s="233"/>
      <c r="N107" s="233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</row>
    <row r="108" spans="1:35" ht="13.5" customHeight="1" x14ac:dyDescent="0.2">
      <c r="A108" s="232" t="s">
        <v>55</v>
      </c>
      <c r="B108" s="232"/>
      <c r="C108" s="232"/>
      <c r="D108" s="232"/>
      <c r="E108" s="232"/>
      <c r="F108" s="232"/>
      <c r="G108" s="232"/>
      <c r="H108" s="232"/>
      <c r="I108" s="233">
        <f>もくじ!J14</f>
        <v>0</v>
      </c>
      <c r="J108" s="233"/>
      <c r="K108" s="233"/>
      <c r="L108" s="233"/>
      <c r="M108" s="233"/>
      <c r="N108" s="233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</row>
    <row r="109" spans="1:35" ht="13.5" customHeight="1" x14ac:dyDescent="0.2">
      <c r="A109" s="232" t="s">
        <v>56</v>
      </c>
      <c r="B109" s="232"/>
      <c r="C109" s="232"/>
      <c r="D109" s="232"/>
      <c r="E109" s="232"/>
      <c r="F109" s="232"/>
      <c r="G109" s="232"/>
      <c r="H109" s="232"/>
      <c r="I109" s="233">
        <f>もくじ!J15</f>
        <v>0</v>
      </c>
      <c r="J109" s="233"/>
      <c r="K109" s="233"/>
      <c r="L109" s="233"/>
      <c r="M109" s="233"/>
      <c r="N109" s="233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</row>
    <row r="110" spans="1:35" ht="13.5" customHeight="1" x14ac:dyDescent="0.2">
      <c r="A110" s="232" t="s">
        <v>221</v>
      </c>
      <c r="B110" s="232"/>
      <c r="C110" s="232"/>
      <c r="D110" s="232"/>
      <c r="E110" s="232"/>
      <c r="F110" s="232"/>
      <c r="G110" s="232"/>
      <c r="H110" s="232"/>
      <c r="I110" s="233">
        <f>もくじ!J16</f>
        <v>0</v>
      </c>
      <c r="J110" s="233"/>
      <c r="K110" s="233"/>
      <c r="L110" s="233"/>
      <c r="M110" s="233"/>
      <c r="N110" s="233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</row>
    <row r="111" spans="1:35" ht="13.5" customHeight="1" x14ac:dyDescent="0.2">
      <c r="A111" s="232" t="s">
        <v>222</v>
      </c>
      <c r="B111" s="232"/>
      <c r="C111" s="232"/>
      <c r="D111" s="232"/>
      <c r="E111" s="232"/>
      <c r="F111" s="232"/>
      <c r="G111" s="232"/>
      <c r="H111" s="232"/>
      <c r="I111" s="233">
        <f>もくじ!J17</f>
        <v>0</v>
      </c>
      <c r="J111" s="233"/>
      <c r="K111" s="233"/>
      <c r="L111" s="233"/>
      <c r="M111" s="233"/>
      <c r="N111" s="233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</row>
    <row r="112" spans="1:35" ht="13.5" customHeight="1" x14ac:dyDescent="0.2">
      <c r="A112" s="232" t="s">
        <v>58</v>
      </c>
      <c r="B112" s="232"/>
      <c r="C112" s="232"/>
      <c r="D112" s="232"/>
      <c r="E112" s="232"/>
      <c r="F112" s="232"/>
      <c r="G112" s="232"/>
      <c r="H112" s="232"/>
      <c r="I112" s="233">
        <f>もくじ!J18</f>
        <v>0</v>
      </c>
      <c r="J112" s="233"/>
      <c r="K112" s="233"/>
      <c r="L112" s="233"/>
      <c r="M112" s="233"/>
      <c r="N112" s="233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</row>
    <row r="113" spans="1:35" ht="13.5" customHeight="1" x14ac:dyDescent="0.2">
      <c r="A113" s="232" t="s">
        <v>59</v>
      </c>
      <c r="B113" s="232"/>
      <c r="C113" s="232"/>
      <c r="D113" s="232"/>
      <c r="E113" s="232"/>
      <c r="F113" s="232"/>
      <c r="G113" s="232"/>
      <c r="H113" s="232"/>
      <c r="I113" s="233">
        <f>もくじ!J19</f>
        <v>0</v>
      </c>
      <c r="J113" s="233"/>
      <c r="K113" s="233"/>
      <c r="L113" s="233"/>
      <c r="M113" s="233"/>
      <c r="N113" s="233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</row>
    <row r="114" spans="1:35" x14ac:dyDescent="0.2">
      <c r="W114" s="96"/>
      <c r="X114" s="96"/>
      <c r="Y114" s="96"/>
    </row>
    <row r="115" spans="1:35" ht="19.5" customHeight="1" x14ac:dyDescent="0.2">
      <c r="A115" s="178" t="s">
        <v>125</v>
      </c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96"/>
      <c r="X115" s="96"/>
      <c r="Y115" s="96"/>
    </row>
    <row r="116" spans="1:35" x14ac:dyDescent="0.2">
      <c r="A116" s="235" t="s">
        <v>126</v>
      </c>
      <c r="B116" s="235"/>
      <c r="C116" s="235"/>
      <c r="D116" s="235"/>
      <c r="E116" s="235"/>
      <c r="F116" s="235"/>
      <c r="G116" s="235"/>
      <c r="H116" s="235"/>
      <c r="I116" s="235" t="s">
        <v>127</v>
      </c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96"/>
      <c r="X116" s="96"/>
      <c r="Y116" s="96"/>
    </row>
    <row r="117" spans="1:35" x14ac:dyDescent="0.2">
      <c r="A117" s="166" t="s">
        <v>128</v>
      </c>
      <c r="B117" s="166"/>
      <c r="C117" s="166"/>
      <c r="D117" s="166"/>
      <c r="E117" s="166"/>
      <c r="F117" s="166"/>
      <c r="G117" s="166"/>
      <c r="H117" s="166"/>
      <c r="I117" s="234">
        <v>5032</v>
      </c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96"/>
      <c r="X117" s="96"/>
      <c r="Y117" s="96"/>
    </row>
    <row r="118" spans="1:35" x14ac:dyDescent="0.2">
      <c r="A118" s="166" t="s">
        <v>129</v>
      </c>
      <c r="B118" s="166"/>
      <c r="C118" s="166"/>
      <c r="D118" s="166"/>
      <c r="E118" s="166"/>
      <c r="F118" s="166"/>
      <c r="G118" s="166"/>
      <c r="H118" s="166"/>
      <c r="I118" s="234">
        <v>10531</v>
      </c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</row>
    <row r="119" spans="1:35" x14ac:dyDescent="0.2">
      <c r="A119" s="166" t="s">
        <v>130</v>
      </c>
      <c r="B119" s="166"/>
      <c r="C119" s="166"/>
      <c r="D119" s="166"/>
      <c r="E119" s="166"/>
      <c r="F119" s="166"/>
      <c r="G119" s="166"/>
      <c r="H119" s="166"/>
      <c r="I119" s="234">
        <v>16765</v>
      </c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</row>
    <row r="120" spans="1:35" x14ac:dyDescent="0.2">
      <c r="A120" s="166" t="s">
        <v>131</v>
      </c>
      <c r="B120" s="166"/>
      <c r="C120" s="166"/>
      <c r="D120" s="166"/>
      <c r="E120" s="166"/>
      <c r="F120" s="166"/>
      <c r="G120" s="166"/>
      <c r="H120" s="166"/>
      <c r="I120" s="234">
        <v>19705</v>
      </c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</row>
    <row r="121" spans="1:35" x14ac:dyDescent="0.2">
      <c r="A121" s="166" t="s">
        <v>132</v>
      </c>
      <c r="B121" s="166"/>
      <c r="C121" s="166"/>
      <c r="D121" s="166"/>
      <c r="E121" s="166"/>
      <c r="F121" s="166"/>
      <c r="G121" s="166"/>
      <c r="H121" s="166"/>
      <c r="I121" s="234">
        <v>27048</v>
      </c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</row>
    <row r="122" spans="1:35" x14ac:dyDescent="0.2">
      <c r="A122" s="166" t="s">
        <v>133</v>
      </c>
      <c r="B122" s="166"/>
      <c r="C122" s="166"/>
      <c r="D122" s="166"/>
      <c r="E122" s="166"/>
      <c r="F122" s="166"/>
      <c r="G122" s="166"/>
      <c r="H122" s="166"/>
      <c r="I122" s="234">
        <v>30938</v>
      </c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</row>
    <row r="123" spans="1:35" x14ac:dyDescent="0.2">
      <c r="A123" s="166" t="s">
        <v>134</v>
      </c>
      <c r="B123" s="166"/>
      <c r="C123" s="166"/>
      <c r="D123" s="166"/>
      <c r="E123" s="166"/>
      <c r="F123" s="166"/>
      <c r="G123" s="166"/>
      <c r="H123" s="166"/>
      <c r="I123" s="234">
        <v>36217</v>
      </c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</row>
  </sheetData>
  <protectedRanges>
    <protectedRange sqref="I4:V4" name="範囲1"/>
  </protectedRanges>
  <mergeCells count="343">
    <mergeCell ref="Z44:AD44"/>
    <mergeCell ref="A123:H123"/>
    <mergeCell ref="I123:V123"/>
    <mergeCell ref="A120:H120"/>
    <mergeCell ref="I120:V120"/>
    <mergeCell ref="A121:H121"/>
    <mergeCell ref="I121:V121"/>
    <mergeCell ref="A122:H122"/>
    <mergeCell ref="I122:V122"/>
    <mergeCell ref="A117:H117"/>
    <mergeCell ref="I117:V117"/>
    <mergeCell ref="A118:H118"/>
    <mergeCell ref="I118:V118"/>
    <mergeCell ref="A119:H119"/>
    <mergeCell ref="I119:V119"/>
    <mergeCell ref="A112:H112"/>
    <mergeCell ref="I112:N112"/>
    <mergeCell ref="A113:H113"/>
    <mergeCell ref="I113:N113"/>
    <mergeCell ref="A115:V115"/>
    <mergeCell ref="A116:H116"/>
    <mergeCell ref="I116:V116"/>
    <mergeCell ref="A109:H109"/>
    <mergeCell ref="I109:N109"/>
    <mergeCell ref="A110:H110"/>
    <mergeCell ref="I110:N110"/>
    <mergeCell ref="A111:H111"/>
    <mergeCell ref="I111:N111"/>
    <mergeCell ref="A106:H106"/>
    <mergeCell ref="I106:N106"/>
    <mergeCell ref="A107:H107"/>
    <mergeCell ref="I107:N107"/>
    <mergeCell ref="A108:H108"/>
    <mergeCell ref="I108:N108"/>
    <mergeCell ref="A103:H103"/>
    <mergeCell ref="I103:N103"/>
    <mergeCell ref="A104:H104"/>
    <mergeCell ref="I104:N104"/>
    <mergeCell ref="A105:H105"/>
    <mergeCell ref="I105:N105"/>
    <mergeCell ref="A100:H100"/>
    <mergeCell ref="I100:N100"/>
    <mergeCell ref="A101:H101"/>
    <mergeCell ref="I101:N101"/>
    <mergeCell ref="A102:H102"/>
    <mergeCell ref="I102:N102"/>
    <mergeCell ref="A95:H95"/>
    <mergeCell ref="I95:L95"/>
    <mergeCell ref="A96:H96"/>
    <mergeCell ref="I96:L96"/>
    <mergeCell ref="A99:H99"/>
    <mergeCell ref="I99:N99"/>
    <mergeCell ref="A92:H92"/>
    <mergeCell ref="I92:L92"/>
    <mergeCell ref="A93:H93"/>
    <mergeCell ref="I93:L93"/>
    <mergeCell ref="A94:H94"/>
    <mergeCell ref="I94:L94"/>
    <mergeCell ref="A89:H89"/>
    <mergeCell ref="I89:L89"/>
    <mergeCell ref="A90:H90"/>
    <mergeCell ref="I90:L90"/>
    <mergeCell ref="A91:H91"/>
    <mergeCell ref="I91:L91"/>
    <mergeCell ref="A86:H86"/>
    <mergeCell ref="I86:L86"/>
    <mergeCell ref="A87:H87"/>
    <mergeCell ref="I87:L87"/>
    <mergeCell ref="A88:H88"/>
    <mergeCell ref="I88:L88"/>
    <mergeCell ref="A83:H83"/>
    <mergeCell ref="I83:L83"/>
    <mergeCell ref="A84:H84"/>
    <mergeCell ref="I84:L84"/>
    <mergeCell ref="A85:H85"/>
    <mergeCell ref="I85:L85"/>
    <mergeCell ref="A80:H80"/>
    <mergeCell ref="I80:L80"/>
    <mergeCell ref="A81:H81"/>
    <mergeCell ref="I81:L81"/>
    <mergeCell ref="A82:H82"/>
    <mergeCell ref="I82:L82"/>
    <mergeCell ref="A74:H74"/>
    <mergeCell ref="I74:N74"/>
    <mergeCell ref="A75:H75"/>
    <mergeCell ref="I75:N75"/>
    <mergeCell ref="A78:L78"/>
    <mergeCell ref="A79:H79"/>
    <mergeCell ref="I79:L79"/>
    <mergeCell ref="A72:N72"/>
    <mergeCell ref="A73:D73"/>
    <mergeCell ref="E73:H73"/>
    <mergeCell ref="I73:N73"/>
    <mergeCell ref="O73:T73"/>
    <mergeCell ref="U73:Y73"/>
    <mergeCell ref="U68:Y68"/>
    <mergeCell ref="A69:H69"/>
    <mergeCell ref="I69:N69"/>
    <mergeCell ref="O69:T69"/>
    <mergeCell ref="U69:Y69"/>
    <mergeCell ref="A70:H70"/>
    <mergeCell ref="I70:N70"/>
    <mergeCell ref="O70:T70"/>
    <mergeCell ref="U70:Y70"/>
    <mergeCell ref="A65:H65"/>
    <mergeCell ref="I65:N65"/>
    <mergeCell ref="A67:N67"/>
    <mergeCell ref="A68:H68"/>
    <mergeCell ref="I68:N68"/>
    <mergeCell ref="O68:T68"/>
    <mergeCell ref="A63:H63"/>
    <mergeCell ref="I63:N63"/>
    <mergeCell ref="O63:T63"/>
    <mergeCell ref="U63:Y63"/>
    <mergeCell ref="Z63:AD63"/>
    <mergeCell ref="A64:H64"/>
    <mergeCell ref="I64:N64"/>
    <mergeCell ref="O64:T64"/>
    <mergeCell ref="U64:Y64"/>
    <mergeCell ref="A61:H61"/>
    <mergeCell ref="I61:N61"/>
    <mergeCell ref="O61:T61"/>
    <mergeCell ref="U61:Y61"/>
    <mergeCell ref="Z61:AD61"/>
    <mergeCell ref="A62:H62"/>
    <mergeCell ref="I62:N62"/>
    <mergeCell ref="O62:T62"/>
    <mergeCell ref="U62:Y62"/>
    <mergeCell ref="Z62:AD62"/>
    <mergeCell ref="A59:H59"/>
    <mergeCell ref="I59:N59"/>
    <mergeCell ref="O59:T59"/>
    <mergeCell ref="U59:Y59"/>
    <mergeCell ref="Z59:AD59"/>
    <mergeCell ref="A60:H60"/>
    <mergeCell ref="I60:N60"/>
    <mergeCell ref="O60:T60"/>
    <mergeCell ref="U60:Y60"/>
    <mergeCell ref="Z60:AD60"/>
    <mergeCell ref="A57:H57"/>
    <mergeCell ref="I57:N57"/>
    <mergeCell ref="O57:T57"/>
    <mergeCell ref="U57:Y57"/>
    <mergeCell ref="Z57:AD57"/>
    <mergeCell ref="A58:H58"/>
    <mergeCell ref="I58:N58"/>
    <mergeCell ref="O58:T58"/>
    <mergeCell ref="U58:Y58"/>
    <mergeCell ref="Z58:AD58"/>
    <mergeCell ref="A55:H55"/>
    <mergeCell ref="I55:N55"/>
    <mergeCell ref="O55:T55"/>
    <mergeCell ref="U55:Y55"/>
    <mergeCell ref="Z55:AD55"/>
    <mergeCell ref="A56:H56"/>
    <mergeCell ref="I56:N56"/>
    <mergeCell ref="O56:T56"/>
    <mergeCell ref="U56:Y56"/>
    <mergeCell ref="Z56:AD56"/>
    <mergeCell ref="Z53:AD53"/>
    <mergeCell ref="A54:H54"/>
    <mergeCell ref="I54:N54"/>
    <mergeCell ref="O54:T54"/>
    <mergeCell ref="U54:Y54"/>
    <mergeCell ref="Z54:AD54"/>
    <mergeCell ref="A52:H52"/>
    <mergeCell ref="I52:N52"/>
    <mergeCell ref="O52:T52"/>
    <mergeCell ref="U52:Y52"/>
    <mergeCell ref="A53:H53"/>
    <mergeCell ref="I53:N53"/>
    <mergeCell ref="O53:T53"/>
    <mergeCell ref="U53:Y53"/>
    <mergeCell ref="A50:H50"/>
    <mergeCell ref="I50:N50"/>
    <mergeCell ref="O50:T50"/>
    <mergeCell ref="U50:Y50"/>
    <mergeCell ref="A51:H51"/>
    <mergeCell ref="I51:N51"/>
    <mergeCell ref="O51:T51"/>
    <mergeCell ref="U51:Y51"/>
    <mergeCell ref="Z47:AD47"/>
    <mergeCell ref="A48:H48"/>
    <mergeCell ref="I48:N48"/>
    <mergeCell ref="O48:T48"/>
    <mergeCell ref="U48:Y48"/>
    <mergeCell ref="A49:H49"/>
    <mergeCell ref="I49:N49"/>
    <mergeCell ref="O49:T49"/>
    <mergeCell ref="U49:Y49"/>
    <mergeCell ref="A46:H46"/>
    <mergeCell ref="I46:N46"/>
    <mergeCell ref="O46:T46"/>
    <mergeCell ref="U46:Y46"/>
    <mergeCell ref="A47:H47"/>
    <mergeCell ref="I47:N47"/>
    <mergeCell ref="O47:T47"/>
    <mergeCell ref="U47:Y47"/>
    <mergeCell ref="A44:H44"/>
    <mergeCell ref="I44:N44"/>
    <mergeCell ref="O44:T44"/>
    <mergeCell ref="U44:Y44"/>
    <mergeCell ref="A45:H45"/>
    <mergeCell ref="I45:N45"/>
    <mergeCell ref="O45:T45"/>
    <mergeCell ref="U45:Y45"/>
    <mergeCell ref="T41:V41"/>
    <mergeCell ref="W41:Y41"/>
    <mergeCell ref="A43:H43"/>
    <mergeCell ref="I43:N43"/>
    <mergeCell ref="O43:T43"/>
    <mergeCell ref="U43:W43"/>
    <mergeCell ref="X43:Y43"/>
    <mergeCell ref="A41:C41"/>
    <mergeCell ref="E41:G41"/>
    <mergeCell ref="H41:J41"/>
    <mergeCell ref="K41:M41"/>
    <mergeCell ref="N41:P41"/>
    <mergeCell ref="Q41:S41"/>
    <mergeCell ref="T39:V39"/>
    <mergeCell ref="W39:Y39"/>
    <mergeCell ref="A40:C40"/>
    <mergeCell ref="E40:G40"/>
    <mergeCell ref="H40:J40"/>
    <mergeCell ref="K40:M40"/>
    <mergeCell ref="N40:P40"/>
    <mergeCell ref="Q40:S40"/>
    <mergeCell ref="T40:V40"/>
    <mergeCell ref="W40:Y40"/>
    <mergeCell ref="A39:C39"/>
    <mergeCell ref="E39:G39"/>
    <mergeCell ref="H39:J39"/>
    <mergeCell ref="K39:M39"/>
    <mergeCell ref="N39:P39"/>
    <mergeCell ref="Q39:S39"/>
    <mergeCell ref="T37:V37"/>
    <mergeCell ref="W37:Y37"/>
    <mergeCell ref="A38:C38"/>
    <mergeCell ref="E38:G38"/>
    <mergeCell ref="H38:J38"/>
    <mergeCell ref="K38:M38"/>
    <mergeCell ref="N38:P38"/>
    <mergeCell ref="Q38:S38"/>
    <mergeCell ref="T38:V38"/>
    <mergeCell ref="W38:Y38"/>
    <mergeCell ref="A37:C37"/>
    <mergeCell ref="E37:G37"/>
    <mergeCell ref="H37:J37"/>
    <mergeCell ref="K37:M37"/>
    <mergeCell ref="N37:P37"/>
    <mergeCell ref="Q37:S37"/>
    <mergeCell ref="H36:J36"/>
    <mergeCell ref="K36:M36"/>
    <mergeCell ref="N36:P36"/>
    <mergeCell ref="Q36:S36"/>
    <mergeCell ref="T36:V36"/>
    <mergeCell ref="W36:Y36"/>
    <mergeCell ref="A30:G30"/>
    <mergeCell ref="A31:C31"/>
    <mergeCell ref="E31:G31"/>
    <mergeCell ref="A32:C32"/>
    <mergeCell ref="E32:G32"/>
    <mergeCell ref="E36:G36"/>
    <mergeCell ref="I27:N27"/>
    <mergeCell ref="O27:T27"/>
    <mergeCell ref="U27:Z27"/>
    <mergeCell ref="I28:N28"/>
    <mergeCell ref="O28:T28"/>
    <mergeCell ref="U28:Z28"/>
    <mergeCell ref="I25:N25"/>
    <mergeCell ref="O25:T25"/>
    <mergeCell ref="U25:Z25"/>
    <mergeCell ref="I26:N26"/>
    <mergeCell ref="O26:T26"/>
    <mergeCell ref="U26:Z26"/>
    <mergeCell ref="I23:N23"/>
    <mergeCell ref="O23:T23"/>
    <mergeCell ref="U23:Z23"/>
    <mergeCell ref="I24:N24"/>
    <mergeCell ref="O24:T24"/>
    <mergeCell ref="U24:Z24"/>
    <mergeCell ref="AB19:AD19"/>
    <mergeCell ref="A21:H21"/>
    <mergeCell ref="I21:N21"/>
    <mergeCell ref="I22:N22"/>
    <mergeCell ref="O22:T22"/>
    <mergeCell ref="U22:Z22"/>
    <mergeCell ref="I19:K19"/>
    <mergeCell ref="L19:N19"/>
    <mergeCell ref="P19:Q19"/>
    <mergeCell ref="R19:S19"/>
    <mergeCell ref="U19:W19"/>
    <mergeCell ref="X19:Z19"/>
    <mergeCell ref="AB17:AD17"/>
    <mergeCell ref="I18:K18"/>
    <mergeCell ref="L18:N18"/>
    <mergeCell ref="P18:Q18"/>
    <mergeCell ref="R18:S18"/>
    <mergeCell ref="U18:W18"/>
    <mergeCell ref="X18:Z18"/>
    <mergeCell ref="AB18:AD18"/>
    <mergeCell ref="I17:K17"/>
    <mergeCell ref="L17:N17"/>
    <mergeCell ref="P17:Q17"/>
    <mergeCell ref="R17:S17"/>
    <mergeCell ref="U17:W17"/>
    <mergeCell ref="X17:Z17"/>
    <mergeCell ref="Q10:S10"/>
    <mergeCell ref="A11:J11"/>
    <mergeCell ref="K11:M11"/>
    <mergeCell ref="A12:X12"/>
    <mergeCell ref="A16:H16"/>
    <mergeCell ref="I16:K16"/>
    <mergeCell ref="L16:N16"/>
    <mergeCell ref="A9:C9"/>
    <mergeCell ref="D9:F9"/>
    <mergeCell ref="H9:J9"/>
    <mergeCell ref="N9:P9"/>
    <mergeCell ref="Q9:S9"/>
    <mergeCell ref="A10:C10"/>
    <mergeCell ref="D10:F10"/>
    <mergeCell ref="H10:J10"/>
    <mergeCell ref="K10:M10"/>
    <mergeCell ref="N10:P10"/>
    <mergeCell ref="A2:O2"/>
    <mergeCell ref="E4:H4"/>
    <mergeCell ref="I4:O4"/>
    <mergeCell ref="P4:V4"/>
    <mergeCell ref="E6:G6"/>
    <mergeCell ref="H6:J6"/>
    <mergeCell ref="K6:M6"/>
    <mergeCell ref="A8:C8"/>
    <mergeCell ref="D8:F8"/>
    <mergeCell ref="H8:J8"/>
    <mergeCell ref="K8:M8"/>
    <mergeCell ref="N8:P8"/>
    <mergeCell ref="Q8:S8"/>
    <mergeCell ref="A7:C7"/>
    <mergeCell ref="D7:F7"/>
    <mergeCell ref="H7:J7"/>
    <mergeCell ref="K7:M7"/>
    <mergeCell ref="N7:P7"/>
    <mergeCell ref="Q7:S7"/>
  </mergeCells>
  <phoneticPr fontId="6"/>
  <conditionalFormatting sqref="I4:O4">
    <cfRule type="cellIs" dxfId="96" priority="2" operator="equal">
      <formula>"もくじで選択"</formula>
    </cfRule>
  </conditionalFormatting>
  <pageMargins left="0.7" right="0.7" top="0.75" bottom="0.75" header="0.3" footer="0.3"/>
  <pageSetup paperSize="9" scale="99" orientation="portrait" horizontalDpi="4294967293" r:id="rId1"/>
  <rowBreaks count="1" manualBreakCount="1">
    <brk id="76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4CB7-C812-4ACB-BB97-59ED392058A6}">
  <sheetPr>
    <tabColor theme="5"/>
  </sheetPr>
  <dimension ref="A1:AU1304"/>
  <sheetViews>
    <sheetView showGridLines="0" view="pageBreakPreview" zoomScale="85" zoomScaleSheetLayoutView="85" workbookViewId="0">
      <pane ySplit="4" topLeftCell="A8" activePane="bottomLeft" state="frozen"/>
      <selection pane="bottomLeft" activeCell="K52" sqref="K52"/>
    </sheetView>
  </sheetViews>
  <sheetFormatPr defaultColWidth="9" defaultRowHeight="12.75" customHeight="1" x14ac:dyDescent="0.2"/>
  <cols>
    <col min="1" max="1" width="8.36328125" style="36" customWidth="1"/>
    <col min="2" max="5" width="2.90625" style="36" customWidth="1"/>
    <col min="6" max="7" width="2.90625" style="4" customWidth="1"/>
    <col min="8" max="8" width="14.26953125" style="4" customWidth="1"/>
    <col min="9" max="9" width="7.453125" style="4" customWidth="1"/>
    <col min="10" max="10" width="8" style="4" bestFit="1" customWidth="1"/>
    <col min="11" max="40" width="2.453125" style="4" customWidth="1"/>
    <col min="41" max="41" width="2.453125" style="37" customWidth="1"/>
    <col min="42" max="42" width="4.90625" style="4" customWidth="1"/>
    <col min="43" max="43" width="9" style="3"/>
    <col min="44" max="46" width="14" style="3" customWidth="1"/>
    <col min="47" max="16384" width="9" style="4"/>
  </cols>
  <sheetData>
    <row r="1" spans="1:47" ht="18.75" customHeight="1" thickBot="1" x14ac:dyDescent="0.25">
      <c r="A1" s="242" t="s">
        <v>31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</row>
    <row r="2" spans="1:47" ht="18.75" customHeight="1" thickBot="1" x14ac:dyDescent="0.25">
      <c r="A2" s="243">
        <f>もくじ!D5</f>
        <v>2024</v>
      </c>
      <c r="B2" s="243"/>
      <c r="C2" s="243"/>
      <c r="D2" s="5" t="s">
        <v>2</v>
      </c>
      <c r="E2" s="244">
        <f>もくじ!F5</f>
        <v>6</v>
      </c>
      <c r="F2" s="244"/>
      <c r="G2" s="6" t="s">
        <v>3</v>
      </c>
      <c r="H2" s="7"/>
      <c r="I2" s="7"/>
      <c r="J2" s="7"/>
      <c r="K2" s="261" t="s">
        <v>219</v>
      </c>
      <c r="L2" s="262"/>
      <c r="M2" s="262"/>
      <c r="N2" s="263"/>
      <c r="O2" s="264" t="s">
        <v>176</v>
      </c>
      <c r="P2" s="265"/>
      <c r="Q2" s="265"/>
      <c r="R2" s="265"/>
      <c r="S2" s="265"/>
      <c r="T2" s="265"/>
      <c r="U2" s="265"/>
      <c r="V2" s="266"/>
      <c r="W2" s="259" t="s">
        <v>202</v>
      </c>
      <c r="X2" s="259"/>
      <c r="Y2" s="259"/>
      <c r="Z2" s="260"/>
      <c r="AA2" s="256" t="s">
        <v>203</v>
      </c>
      <c r="AB2" s="257"/>
      <c r="AC2" s="257"/>
      <c r="AD2" s="258"/>
      <c r="AE2" s="254" t="s">
        <v>201</v>
      </c>
      <c r="AF2" s="254"/>
      <c r="AG2" s="254"/>
      <c r="AH2" s="254"/>
      <c r="AI2" s="254"/>
      <c r="AJ2" s="255"/>
      <c r="AK2" s="252">
        <f>SUM(AU:AU)</f>
        <v>0</v>
      </c>
      <c r="AL2" s="253"/>
      <c r="AM2" s="253"/>
      <c r="AN2" s="253"/>
      <c r="AO2" s="253"/>
      <c r="AP2" s="253"/>
      <c r="AQ2" s="328" t="s">
        <v>206</v>
      </c>
      <c r="AR2" s="327" t="s">
        <v>7</v>
      </c>
      <c r="AS2" s="325" t="s">
        <v>204</v>
      </c>
      <c r="AT2" s="323" t="s">
        <v>205</v>
      </c>
    </row>
    <row r="3" spans="1:47" ht="18.7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97">
        <f>DATE(SUM($A$2:$C$2),SUM($E$2:$F$2),1)</f>
        <v>45444</v>
      </c>
      <c r="L3" s="98">
        <f>K3+1</f>
        <v>45445</v>
      </c>
      <c r="M3" s="98">
        <f t="shared" ref="M3:AL3" si="0">L3+1</f>
        <v>45446</v>
      </c>
      <c r="N3" s="98">
        <f t="shared" si="0"/>
        <v>45447</v>
      </c>
      <c r="O3" s="98">
        <f t="shared" si="0"/>
        <v>45448</v>
      </c>
      <c r="P3" s="98">
        <f t="shared" si="0"/>
        <v>45449</v>
      </c>
      <c r="Q3" s="98">
        <f t="shared" si="0"/>
        <v>45450</v>
      </c>
      <c r="R3" s="98">
        <f t="shared" si="0"/>
        <v>45451</v>
      </c>
      <c r="S3" s="98">
        <f t="shared" si="0"/>
        <v>45452</v>
      </c>
      <c r="T3" s="98">
        <f t="shared" si="0"/>
        <v>45453</v>
      </c>
      <c r="U3" s="98">
        <f t="shared" si="0"/>
        <v>45454</v>
      </c>
      <c r="V3" s="98">
        <f t="shared" si="0"/>
        <v>45455</v>
      </c>
      <c r="W3" s="98">
        <f t="shared" si="0"/>
        <v>45456</v>
      </c>
      <c r="X3" s="98">
        <f t="shared" si="0"/>
        <v>45457</v>
      </c>
      <c r="Y3" s="98">
        <f t="shared" si="0"/>
        <v>45458</v>
      </c>
      <c r="Z3" s="98">
        <f t="shared" si="0"/>
        <v>45459</v>
      </c>
      <c r="AA3" s="98">
        <f t="shared" si="0"/>
        <v>45460</v>
      </c>
      <c r="AB3" s="98">
        <f t="shared" si="0"/>
        <v>45461</v>
      </c>
      <c r="AC3" s="98">
        <f t="shared" si="0"/>
        <v>45462</v>
      </c>
      <c r="AD3" s="98">
        <f t="shared" si="0"/>
        <v>45463</v>
      </c>
      <c r="AE3" s="98">
        <f t="shared" si="0"/>
        <v>45464</v>
      </c>
      <c r="AF3" s="98">
        <f t="shared" si="0"/>
        <v>45465</v>
      </c>
      <c r="AG3" s="98">
        <f t="shared" si="0"/>
        <v>45466</v>
      </c>
      <c r="AH3" s="98">
        <f t="shared" si="0"/>
        <v>45467</v>
      </c>
      <c r="AI3" s="98">
        <f t="shared" si="0"/>
        <v>45468</v>
      </c>
      <c r="AJ3" s="98">
        <f t="shared" si="0"/>
        <v>45469</v>
      </c>
      <c r="AK3" s="98">
        <f t="shared" si="0"/>
        <v>45470</v>
      </c>
      <c r="AL3" s="98">
        <f t="shared" si="0"/>
        <v>45471</v>
      </c>
      <c r="AM3" s="98">
        <f>IF(DAY($AL$3+1)&lt;&gt;29,"",$AL$3+1)</f>
        <v>45472</v>
      </c>
      <c r="AN3" s="98">
        <f>IF(DAY($AL$3+2)&lt;&gt;30,"",$AL$3+2)</f>
        <v>45473</v>
      </c>
      <c r="AO3" s="99" t="str">
        <f>IF(DAY($AL$3+3)&lt;&gt;31,"",$AL$3+3)</f>
        <v/>
      </c>
      <c r="AP3" s="321" t="s">
        <v>5</v>
      </c>
      <c r="AQ3" s="329"/>
      <c r="AR3" s="326"/>
      <c r="AS3" s="326"/>
      <c r="AT3" s="324"/>
    </row>
    <row r="4" spans="1:47" ht="18.75" customHeight="1" thickBo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1" t="str">
        <f>TEXT(K3,"aaa")</f>
        <v>土</v>
      </c>
      <c r="L4" s="102" t="str">
        <f t="shared" ref="L4:AL4" si="1">TEXT(L3,"aaa")</f>
        <v>日</v>
      </c>
      <c r="M4" s="102" t="str">
        <f t="shared" si="1"/>
        <v>月</v>
      </c>
      <c r="N4" s="102" t="str">
        <f t="shared" si="1"/>
        <v>火</v>
      </c>
      <c r="O4" s="102" t="str">
        <f t="shared" si="1"/>
        <v>水</v>
      </c>
      <c r="P4" s="102" t="str">
        <f t="shared" si="1"/>
        <v>木</v>
      </c>
      <c r="Q4" s="102" t="str">
        <f t="shared" si="1"/>
        <v>金</v>
      </c>
      <c r="R4" s="102" t="str">
        <f t="shared" si="1"/>
        <v>土</v>
      </c>
      <c r="S4" s="102" t="str">
        <f t="shared" si="1"/>
        <v>日</v>
      </c>
      <c r="T4" s="102" t="str">
        <f t="shared" si="1"/>
        <v>月</v>
      </c>
      <c r="U4" s="102" t="str">
        <f t="shared" si="1"/>
        <v>火</v>
      </c>
      <c r="V4" s="102" t="str">
        <f t="shared" si="1"/>
        <v>水</v>
      </c>
      <c r="W4" s="102" t="str">
        <f t="shared" si="1"/>
        <v>木</v>
      </c>
      <c r="X4" s="102" t="str">
        <f t="shared" si="1"/>
        <v>金</v>
      </c>
      <c r="Y4" s="102" t="str">
        <f t="shared" si="1"/>
        <v>土</v>
      </c>
      <c r="Z4" s="102" t="str">
        <f t="shared" si="1"/>
        <v>日</v>
      </c>
      <c r="AA4" s="102" t="str">
        <f t="shared" si="1"/>
        <v>月</v>
      </c>
      <c r="AB4" s="102" t="str">
        <f t="shared" si="1"/>
        <v>火</v>
      </c>
      <c r="AC4" s="102" t="str">
        <f t="shared" si="1"/>
        <v>水</v>
      </c>
      <c r="AD4" s="102" t="str">
        <f t="shared" si="1"/>
        <v>木</v>
      </c>
      <c r="AE4" s="102" t="str">
        <f t="shared" si="1"/>
        <v>金</v>
      </c>
      <c r="AF4" s="102" t="str">
        <f t="shared" si="1"/>
        <v>土</v>
      </c>
      <c r="AG4" s="102" t="str">
        <f t="shared" si="1"/>
        <v>日</v>
      </c>
      <c r="AH4" s="102" t="str">
        <f t="shared" si="1"/>
        <v>月</v>
      </c>
      <c r="AI4" s="102" t="str">
        <f t="shared" si="1"/>
        <v>火</v>
      </c>
      <c r="AJ4" s="102" t="str">
        <f t="shared" si="1"/>
        <v>水</v>
      </c>
      <c r="AK4" s="102" t="str">
        <f t="shared" si="1"/>
        <v>木</v>
      </c>
      <c r="AL4" s="102" t="str">
        <f t="shared" si="1"/>
        <v>金</v>
      </c>
      <c r="AM4" s="102" t="str">
        <f>TEXT(AM3,"aaa")</f>
        <v>土</v>
      </c>
      <c r="AN4" s="102" t="str">
        <f>TEXT(AN3,"aaa")</f>
        <v>日</v>
      </c>
      <c r="AO4" s="103" t="str">
        <f>TEXT(AO3,"aaa")</f>
        <v/>
      </c>
      <c r="AP4" s="322"/>
      <c r="AQ4" s="104">
        <f>SUM(AQ5:AQ1304)</f>
        <v>0</v>
      </c>
      <c r="AR4" s="105">
        <f>SUM(AS4:AT4)</f>
        <v>0</v>
      </c>
      <c r="AS4" s="105">
        <f t="shared" ref="AS4:AT4" si="2">SUM(AS5:AS1304)</f>
        <v>0</v>
      </c>
      <c r="AT4" s="106">
        <f t="shared" si="2"/>
        <v>0</v>
      </c>
    </row>
    <row r="5" spans="1:47" ht="17.25" customHeight="1" x14ac:dyDescent="0.2">
      <c r="A5" s="238" t="s">
        <v>1</v>
      </c>
      <c r="B5" s="239"/>
      <c r="C5" s="239"/>
      <c r="D5" s="239"/>
      <c r="E5" s="240"/>
      <c r="F5" s="240" t="s">
        <v>4</v>
      </c>
      <c r="G5" s="236"/>
      <c r="H5" s="236"/>
      <c r="I5" s="236"/>
      <c r="J5" s="107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7"/>
      <c r="AQ5" s="108">
        <f>IFERROR(ROUND(ROUND(VLOOKUP($O$2,'料金、単位一覧'!$A$79:$L$96,9,0)*SUM(AQ6:AQ50),0),"0"),0)</f>
        <v>0</v>
      </c>
      <c r="AR5" s="109">
        <f>TRUNC(TRUNC(SUM(AQ5,AQ6:AQ50)*'料金、単位一覧'!$P$4)-TRUNC(SUM(AQ6:AQ50)*'料金、単位一覧'!$P$4))</f>
        <v>0</v>
      </c>
      <c r="AS5" s="109">
        <f>TRUNC(AR5*A26,0)</f>
        <v>0</v>
      </c>
      <c r="AT5" s="110">
        <f>AR5-AS5</f>
        <v>0</v>
      </c>
      <c r="AU5" s="111">
        <f>AR5</f>
        <v>0</v>
      </c>
    </row>
    <row r="6" spans="1:47" ht="12.65" customHeight="1" x14ac:dyDescent="0.2">
      <c r="A6" s="292" t="s">
        <v>220</v>
      </c>
      <c r="B6" s="293"/>
      <c r="C6" s="293"/>
      <c r="D6" s="293"/>
      <c r="E6" s="294" t="s">
        <v>10</v>
      </c>
      <c r="F6" s="241" t="s">
        <v>11</v>
      </c>
      <c r="G6" s="241"/>
      <c r="H6" s="241"/>
      <c r="I6" s="241"/>
      <c r="J6" s="112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>
        <f>SUM(K6:AO6)</f>
        <v>0</v>
      </c>
      <c r="AQ6" s="113" t="str">
        <f>IF(AP6&gt;=1,CHOOSE($A17,'料金、単位一覧'!$H$7,'料金、単位一覧'!$H$8),"0")</f>
        <v>0</v>
      </c>
      <c r="AR6" s="311">
        <f>TRUNC(SUM(AQ6:AQ50)*'料金、単位一覧'!$P$4)</f>
        <v>0</v>
      </c>
      <c r="AS6" s="311">
        <f>TRUNC(AR6*A26,0)</f>
        <v>0</v>
      </c>
      <c r="AT6" s="318">
        <f>AR6-AS6</f>
        <v>0</v>
      </c>
      <c r="AU6" s="3"/>
    </row>
    <row r="7" spans="1:47" ht="12.65" customHeight="1" x14ac:dyDescent="0.2">
      <c r="A7" s="292"/>
      <c r="B7" s="293"/>
      <c r="C7" s="293"/>
      <c r="D7" s="293"/>
      <c r="E7" s="294"/>
      <c r="F7" s="245" t="s">
        <v>12</v>
      </c>
      <c r="G7" s="245"/>
      <c r="H7" s="245"/>
      <c r="I7" s="245"/>
      <c r="J7" s="64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>
        <f>SUM(K7:AO7)</f>
        <v>0</v>
      </c>
      <c r="AQ7" s="114">
        <f>IF(AP7&gt;=1,TRUNC(CHOOSE($A17,'料金、単位一覧'!$K$7*AP7,'料金、単位一覧'!$K$8*AP7),"0"),0)</f>
        <v>0</v>
      </c>
      <c r="AR7" s="312"/>
      <c r="AS7" s="312"/>
      <c r="AT7" s="319"/>
    </row>
    <row r="8" spans="1:47" ht="12.65" customHeight="1" x14ac:dyDescent="0.2">
      <c r="A8" s="292"/>
      <c r="B8" s="293"/>
      <c r="C8" s="293"/>
      <c r="D8" s="293"/>
      <c r="E8" s="294"/>
      <c r="F8" s="245" t="str">
        <f>'料金、単位一覧'!$A$22</f>
        <v>生活機能向上グループ活動加算</v>
      </c>
      <c r="G8" s="245"/>
      <c r="H8" s="245"/>
      <c r="I8" s="245"/>
      <c r="J8" s="115">
        <f>VLOOKUP(F8,'料金、単位一覧'!$A$22:$N$28,9,0)</f>
        <v>100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>
        <f>SUM(K8:AO8)</f>
        <v>0</v>
      </c>
      <c r="AQ8" s="30" t="str">
        <f>IF(AP8&gt;=1,J8,"0")</f>
        <v>0</v>
      </c>
      <c r="AR8" s="312"/>
      <c r="AS8" s="312"/>
      <c r="AT8" s="319"/>
    </row>
    <row r="9" spans="1:47" ht="12.65" customHeight="1" x14ac:dyDescent="0.2">
      <c r="A9" s="292"/>
      <c r="B9" s="293"/>
      <c r="C9" s="293"/>
      <c r="D9" s="293"/>
      <c r="E9" s="294"/>
      <c r="F9" s="245" t="str">
        <f>'料金、単位一覧'!$A$23</f>
        <v>若年性認知症利用者受入加算</v>
      </c>
      <c r="G9" s="245"/>
      <c r="H9" s="245"/>
      <c r="I9" s="245"/>
      <c r="J9" s="115">
        <f>VLOOKUP(F9,'料金、単位一覧'!$A$22:$N$28,9,0)</f>
        <v>240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>
        <f t="shared" ref="AP9:AP18" si="3">SUM(K9:AO9)</f>
        <v>0</v>
      </c>
      <c r="AQ9" s="30" t="str">
        <f>IF(AP9&gt;=1,J9,"0")</f>
        <v>0</v>
      </c>
      <c r="AR9" s="312"/>
      <c r="AS9" s="312"/>
      <c r="AT9" s="319"/>
    </row>
    <row r="10" spans="1:47" ht="12.65" customHeight="1" x14ac:dyDescent="0.2">
      <c r="A10" s="292"/>
      <c r="B10" s="293"/>
      <c r="C10" s="293"/>
      <c r="D10" s="293"/>
      <c r="E10" s="294"/>
      <c r="F10" s="245" t="str">
        <f>'料金、単位一覧'!$A$24</f>
        <v>栄養アセスメント加算</v>
      </c>
      <c r="G10" s="245"/>
      <c r="H10" s="245"/>
      <c r="I10" s="245"/>
      <c r="J10" s="115">
        <f>VLOOKUP(F10,'料金、単位一覧'!$A$22:$N$28,9,0)</f>
        <v>50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>
        <f t="shared" si="3"/>
        <v>0</v>
      </c>
      <c r="AQ10" s="30" t="str">
        <f t="shared" ref="AQ10:AQ14" si="4">IF(AP10&gt;=1,J10,"0")</f>
        <v>0</v>
      </c>
      <c r="AR10" s="312"/>
      <c r="AS10" s="312"/>
      <c r="AT10" s="319"/>
    </row>
    <row r="11" spans="1:47" ht="12.65" customHeight="1" x14ac:dyDescent="0.2">
      <c r="A11" s="292"/>
      <c r="B11" s="293"/>
      <c r="C11" s="293"/>
      <c r="D11" s="293"/>
      <c r="E11" s="294"/>
      <c r="F11" s="245" t="str">
        <f>'料金、単位一覧'!$A$25</f>
        <v>栄養改善加算</v>
      </c>
      <c r="G11" s="245"/>
      <c r="H11" s="245"/>
      <c r="I11" s="245"/>
      <c r="J11" s="115">
        <f>VLOOKUP(F11,'料金、単位一覧'!$A$22:$N$28,9,0)</f>
        <v>200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>
        <f t="shared" si="3"/>
        <v>0</v>
      </c>
      <c r="AQ11" s="30" t="str">
        <f t="shared" si="4"/>
        <v>0</v>
      </c>
      <c r="AR11" s="312"/>
      <c r="AS11" s="312"/>
      <c r="AT11" s="319"/>
    </row>
    <row r="12" spans="1:47" ht="12.65" customHeight="1" x14ac:dyDescent="0.2">
      <c r="A12" s="292"/>
      <c r="B12" s="293"/>
      <c r="C12" s="293"/>
      <c r="D12" s="293"/>
      <c r="E12" s="294"/>
      <c r="F12" s="245" t="str">
        <f>'料金、単位一覧'!$A$26</f>
        <v>生活機能向上加算(Ⅰ)</v>
      </c>
      <c r="G12" s="245"/>
      <c r="H12" s="245"/>
      <c r="I12" s="245"/>
      <c r="J12" s="115">
        <f>VLOOKUP(F12,'料金、単位一覧'!$A$22:$N$28,9,0)</f>
        <v>150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>
        <f t="shared" si="3"/>
        <v>0</v>
      </c>
      <c r="AQ12" s="30" t="str">
        <f t="shared" si="4"/>
        <v>0</v>
      </c>
      <c r="AR12" s="312"/>
      <c r="AS12" s="312"/>
      <c r="AT12" s="319"/>
    </row>
    <row r="13" spans="1:47" ht="12.65" customHeight="1" x14ac:dyDescent="0.2">
      <c r="A13" s="292"/>
      <c r="B13" s="293"/>
      <c r="C13" s="293"/>
      <c r="D13" s="293"/>
      <c r="E13" s="294"/>
      <c r="F13" s="245" t="str">
        <f>'料金、単位一覧'!$A$27</f>
        <v>生活機能向上加算(Ⅱ)</v>
      </c>
      <c r="G13" s="245"/>
      <c r="H13" s="245"/>
      <c r="I13" s="245"/>
      <c r="J13" s="115">
        <f>VLOOKUP(F13,'料金、単位一覧'!$A$22:$N$28,9,0)</f>
        <v>160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>
        <f t="shared" si="3"/>
        <v>0</v>
      </c>
      <c r="AQ13" s="30" t="str">
        <f t="shared" si="4"/>
        <v>0</v>
      </c>
      <c r="AR13" s="312"/>
      <c r="AS13" s="312"/>
      <c r="AT13" s="319"/>
    </row>
    <row r="14" spans="1:47" ht="12.65" customHeight="1" x14ac:dyDescent="0.2">
      <c r="A14" s="292"/>
      <c r="B14" s="293"/>
      <c r="C14" s="293"/>
      <c r="D14" s="293"/>
      <c r="E14" s="294"/>
      <c r="F14" s="245" t="str">
        <f>'料金、単位一覧'!$A$28</f>
        <v>一体的サービス提供加算</v>
      </c>
      <c r="G14" s="245"/>
      <c r="H14" s="245"/>
      <c r="I14" s="245"/>
      <c r="J14" s="115">
        <f>VLOOKUP(F14,'料金、単位一覧'!$A$22:$N$28,9,0)</f>
        <v>480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>
        <f t="shared" si="3"/>
        <v>0</v>
      </c>
      <c r="AQ14" s="30" t="str">
        <f t="shared" si="4"/>
        <v>0</v>
      </c>
      <c r="AR14" s="312"/>
      <c r="AS14" s="312"/>
      <c r="AT14" s="319"/>
    </row>
    <row r="15" spans="1:47" ht="12.65" customHeight="1" x14ac:dyDescent="0.2">
      <c r="A15" s="270"/>
      <c r="B15" s="271"/>
      <c r="C15" s="271"/>
      <c r="D15" s="271"/>
      <c r="E15" s="295"/>
      <c r="F15" s="246" t="str">
        <f>'料金、単位一覧'!$A$17</f>
        <v>サービス提供体制強化加算(Ⅰ)</v>
      </c>
      <c r="G15" s="247"/>
      <c r="H15" s="247"/>
      <c r="I15" s="248"/>
      <c r="J15" s="116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28">
        <f t="shared" si="3"/>
        <v>0</v>
      </c>
      <c r="AQ15" s="30" t="str">
        <f>IF(AP15&gt;=1,CHOOSE($A17,'料金、単位一覧'!$I$17,'料金、単位一覧'!$L$17),"0")</f>
        <v>0</v>
      </c>
      <c r="AR15" s="312"/>
      <c r="AS15" s="312"/>
      <c r="AT15" s="319"/>
    </row>
    <row r="16" spans="1:47" ht="12.65" customHeight="1" x14ac:dyDescent="0.2">
      <c r="A16" s="249" t="s">
        <v>22</v>
      </c>
      <c r="B16" s="250"/>
      <c r="C16" s="250"/>
      <c r="D16" s="250"/>
      <c r="E16" s="251"/>
      <c r="F16" s="246" t="str">
        <f>'料金、単位一覧'!$A$18</f>
        <v>サービス提供体制強化加算(Ⅱ)</v>
      </c>
      <c r="G16" s="247"/>
      <c r="H16" s="247"/>
      <c r="I16" s="248"/>
      <c r="J16" s="116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28">
        <f t="shared" si="3"/>
        <v>0</v>
      </c>
      <c r="AQ16" s="30" t="str">
        <f>IF(AP16&gt;=1,CHOOSE($A17,'料金、単位一覧'!$I$18,'料金、単位一覧'!$L$18),"0")</f>
        <v>0</v>
      </c>
      <c r="AR16" s="312"/>
      <c r="AS16" s="312"/>
      <c r="AT16" s="319"/>
    </row>
    <row r="17" spans="1:46" ht="12.65" customHeight="1" x14ac:dyDescent="0.2">
      <c r="A17" s="267"/>
      <c r="B17" s="268"/>
      <c r="C17" s="268"/>
      <c r="D17" s="268"/>
      <c r="E17" s="269"/>
      <c r="F17" s="246" t="str">
        <f>'料金、単位一覧'!$A$19</f>
        <v>サービス提供体制強化加算(Ⅲ)</v>
      </c>
      <c r="G17" s="247"/>
      <c r="H17" s="247"/>
      <c r="I17" s="248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28">
        <f t="shared" si="3"/>
        <v>0</v>
      </c>
      <c r="AQ17" s="30" t="str">
        <f>IF(AP17&gt;=1,CHOOSE($A17,'料金、単位一覧'!$I$19,'料金、単位一覧'!$L$19),"0")</f>
        <v>0</v>
      </c>
      <c r="AR17" s="312"/>
      <c r="AS17" s="312"/>
      <c r="AT17" s="319"/>
    </row>
    <row r="18" spans="1:46" ht="12.65" customHeight="1" x14ac:dyDescent="0.2">
      <c r="A18" s="270"/>
      <c r="B18" s="271"/>
      <c r="C18" s="271"/>
      <c r="D18" s="271"/>
      <c r="E18" s="272"/>
      <c r="F18" s="245" t="s">
        <v>14</v>
      </c>
      <c r="G18" s="245"/>
      <c r="H18" s="245"/>
      <c r="I18" s="245"/>
      <c r="J18" s="6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>
        <f t="shared" si="3"/>
        <v>0</v>
      </c>
      <c r="AQ18" s="30" t="str">
        <f>IF(AP18&gt;=1,CHOOSE($A17,'料金、単位一覧'!$E$31,'料金、単位一覧'!$E$32),"0")</f>
        <v>0</v>
      </c>
      <c r="AR18" s="312"/>
      <c r="AS18" s="312"/>
      <c r="AT18" s="319"/>
    </row>
    <row r="19" spans="1:46" ht="12.65" customHeight="1" x14ac:dyDescent="0.2">
      <c r="A19" s="278" t="s">
        <v>23</v>
      </c>
      <c r="B19" s="279"/>
      <c r="C19" s="279"/>
      <c r="D19" s="279"/>
      <c r="E19" s="279"/>
      <c r="F19" s="241" t="s">
        <v>209</v>
      </c>
      <c r="G19" s="241"/>
      <c r="H19" s="241"/>
      <c r="I19" s="241"/>
      <c r="J19" s="11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>
        <f>IF(SUM(K6:AO18)&gt;0,0,SUM(K19:AO19))</f>
        <v>0</v>
      </c>
      <c r="AQ19" s="113">
        <f>IFERROR(TRUNC(CHOOSE(A20,'料金、単位一覧'!$E$37,'料金、単位一覧'!$E$38,'料金、単位一覧'!$E$39,'料金、単位一覧'!$E$40,'料金、単位一覧'!$E$41)*AP19),0)</f>
        <v>0</v>
      </c>
      <c r="AR19" s="312"/>
      <c r="AS19" s="312"/>
      <c r="AT19" s="319"/>
    </row>
    <row r="20" spans="1:46" ht="12.65" customHeight="1" x14ac:dyDescent="0.2">
      <c r="A20" s="285">
        <v>1</v>
      </c>
      <c r="B20" s="286"/>
      <c r="C20" s="286"/>
      <c r="D20" s="286"/>
      <c r="E20" s="286"/>
      <c r="F20" s="245" t="s">
        <v>210</v>
      </c>
      <c r="G20" s="245"/>
      <c r="H20" s="245"/>
      <c r="I20" s="245"/>
      <c r="J20" s="64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>
        <f>IF(SUM(K6:AO18)&gt;0,0,SUM(K20:AO20))</f>
        <v>0</v>
      </c>
      <c r="AQ20" s="30">
        <f>IFERROR(TRUNC(CHOOSE(A20,'料金、単位一覧'!$H$37,'料金、単位一覧'!$H$38,'料金、単位一覧'!$H$39,'料金、単位一覧'!$H$40,'料金、単位一覧'!$H$41)*AP20),0)</f>
        <v>0</v>
      </c>
      <c r="AR20" s="312"/>
      <c r="AS20" s="312"/>
      <c r="AT20" s="319"/>
    </row>
    <row r="21" spans="1:46" ht="12.65" customHeight="1" x14ac:dyDescent="0.2">
      <c r="A21" s="285"/>
      <c r="B21" s="286"/>
      <c r="C21" s="286"/>
      <c r="D21" s="286"/>
      <c r="E21" s="286"/>
      <c r="F21" s="245" t="s">
        <v>211</v>
      </c>
      <c r="G21" s="245"/>
      <c r="H21" s="245"/>
      <c r="I21" s="245"/>
      <c r="J21" s="64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>
        <f>IF(SUM(K6:AO18)&gt;0,0,SUM(K21:AO21))</f>
        <v>0</v>
      </c>
      <c r="AQ21" s="30">
        <f>IFERROR(TRUNC(CHOOSE(A20,'料金、単位一覧'!$K$37,'料金、単位一覧'!$K$38,'料金、単位一覧'!$K$39,'料金、単位一覧'!$K$40,'料金、単位一覧'!$K$41)*AP21),0)</f>
        <v>0</v>
      </c>
      <c r="AR21" s="312"/>
      <c r="AS21" s="312"/>
      <c r="AT21" s="319"/>
    </row>
    <row r="22" spans="1:46" ht="12.65" customHeight="1" x14ac:dyDescent="0.2">
      <c r="A22" s="287" t="s">
        <v>24</v>
      </c>
      <c r="B22" s="288"/>
      <c r="C22" s="288"/>
      <c r="D22" s="288"/>
      <c r="E22" s="288"/>
      <c r="F22" s="245" t="s">
        <v>212</v>
      </c>
      <c r="G22" s="245"/>
      <c r="H22" s="245"/>
      <c r="I22" s="245"/>
      <c r="J22" s="64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>
        <f>IF(SUM(K6:AO18)&gt;0,0,SUM(K22:AO22))</f>
        <v>0</v>
      </c>
      <c r="AQ22" s="30">
        <f>IFERROR(TRUNC(CHOOSE(A20,'料金、単位一覧'!$N$37,'料金、単位一覧'!$N$38,'料金、単位一覧'!$N$39,'料金、単位一覧'!$N$40,'料金、単位一覧'!$N$41)*AP22),0)</f>
        <v>0</v>
      </c>
      <c r="AR22" s="312"/>
      <c r="AS22" s="312"/>
      <c r="AT22" s="319"/>
    </row>
    <row r="23" spans="1:46" ht="12.65" customHeight="1" x14ac:dyDescent="0.2">
      <c r="A23" s="273">
        <f>IF(A35="NG","↑介護度を選択",VLOOKUP("選択",A33:E34,2,0))</f>
        <v>16765</v>
      </c>
      <c r="B23" s="274"/>
      <c r="C23" s="274"/>
      <c r="D23" s="274"/>
      <c r="E23" s="274"/>
      <c r="F23" s="245" t="s">
        <v>213</v>
      </c>
      <c r="G23" s="245"/>
      <c r="H23" s="245"/>
      <c r="I23" s="245"/>
      <c r="J23" s="6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>
        <f>IF(SUM(K6:AO18)&gt;0,0,SUM(K23:AO23))</f>
        <v>0</v>
      </c>
      <c r="AQ23" s="30">
        <f>IFERROR(TRUNC(CHOOSE(A20,'料金、単位一覧'!$Q$37,'料金、単位一覧'!$Q$38,'料金、単位一覧'!$Q$39,'料金、単位一覧'!$Q$40,'料金、単位一覧'!$Q$41)*AP23),0)</f>
        <v>0</v>
      </c>
      <c r="AR23" s="312"/>
      <c r="AS23" s="312"/>
      <c r="AT23" s="319"/>
    </row>
    <row r="24" spans="1:46" ht="12.65" customHeight="1" x14ac:dyDescent="0.2">
      <c r="A24" s="273"/>
      <c r="B24" s="274"/>
      <c r="C24" s="274"/>
      <c r="D24" s="274"/>
      <c r="E24" s="274"/>
      <c r="F24" s="245" t="s">
        <v>214</v>
      </c>
      <c r="G24" s="245"/>
      <c r="H24" s="245"/>
      <c r="I24" s="245"/>
      <c r="J24" s="64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>
        <f>IF(SUM(K6:AO18)&gt;0,0,SUM(K24:AO24))</f>
        <v>0</v>
      </c>
      <c r="AQ24" s="31">
        <f>IFERROR(TRUNC(CHOOSE(A20,'料金、単位一覧'!$T$37,'料金、単位一覧'!$T$38,'料金、単位一覧'!$T$39,'料金、単位一覧'!$T$40,'料金、単位一覧'!$T$41)*AP24),0)</f>
        <v>0</v>
      </c>
      <c r="AR24" s="312"/>
      <c r="AS24" s="312"/>
      <c r="AT24" s="319"/>
    </row>
    <row r="25" spans="1:46" ht="13" x14ac:dyDescent="0.2">
      <c r="A25" s="278" t="s">
        <v>25</v>
      </c>
      <c r="B25" s="279"/>
      <c r="C25" s="279"/>
      <c r="D25" s="279"/>
      <c r="E25" s="279"/>
      <c r="F25" s="245" t="s">
        <v>215</v>
      </c>
      <c r="G25" s="245"/>
      <c r="H25" s="245"/>
      <c r="I25" s="245"/>
      <c r="J25" s="6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>
        <f>IF(SUM(K6:AO18)&gt;0,0,SUM(K25:AO25))</f>
        <v>0</v>
      </c>
      <c r="AQ25" s="31">
        <f>IFERROR(TRUNC(CHOOSE(A20,'料金、単位一覧'!$W$37,'料金、単位一覧'!$W$38,'料金、単位一覧'!$W$39,'料金、単位一覧'!$W$40,'料金、単位一覧'!$W$41)*AP25),0)</f>
        <v>0</v>
      </c>
      <c r="AR25" s="312"/>
      <c r="AS25" s="312"/>
      <c r="AT25" s="319"/>
    </row>
    <row r="26" spans="1:46" ht="13" x14ac:dyDescent="0.2">
      <c r="A26" s="282">
        <v>0.9</v>
      </c>
      <c r="B26" s="283"/>
      <c r="C26" s="283"/>
      <c r="D26" s="283"/>
      <c r="E26" s="283"/>
      <c r="F26" s="277" t="str">
        <f>'料金、単位一覧'!$A$64</f>
        <v>地域通所介護感染症災害3％加算</v>
      </c>
      <c r="G26" s="247"/>
      <c r="H26" s="247"/>
      <c r="I26" s="248"/>
      <c r="J26" s="11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>
        <f>IF(SUM(K19:AO25)&gt;0,0,SUM(K26:AO26))</f>
        <v>0</v>
      </c>
      <c r="AQ26" s="31" t="str">
        <f>IF($AA$2="する",ROUND(SUM(AQ19:AQ25)*0.03,0),"－")</f>
        <v>－</v>
      </c>
      <c r="AR26" s="312"/>
      <c r="AS26" s="312"/>
      <c r="AT26" s="319"/>
    </row>
    <row r="27" spans="1:46" ht="12.65" customHeight="1" x14ac:dyDescent="0.2">
      <c r="A27" s="282"/>
      <c r="B27" s="283"/>
      <c r="C27" s="283"/>
      <c r="D27" s="283"/>
      <c r="E27" s="284"/>
      <c r="F27" s="275" t="str">
        <f>'料金、単位一覧'!$A$44</f>
        <v>延長加算</v>
      </c>
      <c r="G27" s="276"/>
      <c r="H27" s="276"/>
      <c r="I27" s="119" t="str">
        <f>VLOOKUP(F27,'料金、単位一覧'!$A$44:$AD$65,26,0)</f>
        <v>1H</v>
      </c>
      <c r="J27" s="115">
        <f>VLOOKUP(F27,'料金、単位一覧'!$A$44:$N$65,9,0)</f>
        <v>50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>
        <f t="shared" ref="AP27:AP49" si="5">IF(SUM($K$6:$AO$18)&gt;0,0,SUM(K27:AO27))</f>
        <v>0</v>
      </c>
      <c r="AQ27" s="31">
        <f>(COUNTIF($K27:$AO27,"&gt;=5")*($J27*5))+(COUNTIF($K27:$AO27,"=4")*($J27*4))+(COUNTIF($K27:$AO27,"=3")*($J27*3))+(COUNTIF($K27:$AO27,"=2")*($J27*2))+(COUNTIF($K27:$AO27,"=1")*$J27)</f>
        <v>0</v>
      </c>
      <c r="AR27" s="312"/>
      <c r="AS27" s="312"/>
      <c r="AT27" s="319"/>
    </row>
    <row r="28" spans="1:46" ht="12.65" customHeight="1" x14ac:dyDescent="0.2">
      <c r="A28" s="278" t="s">
        <v>26</v>
      </c>
      <c r="B28" s="279"/>
      <c r="C28" s="279"/>
      <c r="D28" s="279"/>
      <c r="E28" s="290"/>
      <c r="F28" s="275" t="str">
        <f>'料金、単位一覧'!$A$45</f>
        <v>個別機能訓練加算(Ⅰ)イ</v>
      </c>
      <c r="G28" s="276"/>
      <c r="H28" s="276"/>
      <c r="I28" s="119">
        <f>VLOOKUP(F28,'料金、単位一覧'!$A$44:$AD$65,26,0)</f>
        <v>0</v>
      </c>
      <c r="J28" s="115">
        <f>VLOOKUP(F28,'料金、単位一覧'!$A$44:$N$65,9,0)</f>
        <v>56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>
        <f t="shared" si="5"/>
        <v>0</v>
      </c>
      <c r="AQ28" s="31">
        <f>AP28*J28</f>
        <v>0</v>
      </c>
      <c r="AR28" s="312"/>
      <c r="AS28" s="312"/>
      <c r="AT28" s="319"/>
    </row>
    <row r="29" spans="1:46" ht="12.65" customHeight="1" x14ac:dyDescent="0.2">
      <c r="A29" s="285"/>
      <c r="B29" s="286"/>
      <c r="C29" s="286"/>
      <c r="D29" s="286"/>
      <c r="E29" s="291"/>
      <c r="F29" s="275" t="str">
        <f>'料金、単位一覧'!$A$46</f>
        <v>個別機能訓練加算(Ⅰ)ロ</v>
      </c>
      <c r="G29" s="276"/>
      <c r="H29" s="276"/>
      <c r="I29" s="119">
        <f>VLOOKUP(F29,'料金、単位一覧'!$A$44:$AD$65,26,0)</f>
        <v>0</v>
      </c>
      <c r="J29" s="115">
        <f>VLOOKUP(F29,'料金、単位一覧'!$A$44:$N$65,9,0)</f>
        <v>76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>
        <f t="shared" si="5"/>
        <v>0</v>
      </c>
      <c r="AQ29" s="31">
        <f>AP29*J29</f>
        <v>0</v>
      </c>
      <c r="AR29" s="312"/>
      <c r="AS29" s="312"/>
      <c r="AT29" s="319"/>
    </row>
    <row r="30" spans="1:46" ht="12.65" customHeight="1" x14ac:dyDescent="0.2">
      <c r="A30" s="285"/>
      <c r="B30" s="286"/>
      <c r="C30" s="286"/>
      <c r="D30" s="286"/>
      <c r="E30" s="291"/>
      <c r="F30" s="275" t="str">
        <f>'料金、単位一覧'!$A$47</f>
        <v>個別機能訓練加算(Ⅱ)</v>
      </c>
      <c r="G30" s="276"/>
      <c r="H30" s="276"/>
      <c r="I30" s="119" t="str">
        <f>VLOOKUP(F30,'料金、単位一覧'!$A$44:$AD$65,26,0)</f>
        <v>月1回</v>
      </c>
      <c r="J30" s="115">
        <f>VLOOKUP(F30,'料金、単位一覧'!$A$44:$N$65,9,0)</f>
        <v>20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>
        <f t="shared" si="5"/>
        <v>0</v>
      </c>
      <c r="AQ30" s="31">
        <f>IF(AP30&gt;1,1,AP30)*J30</f>
        <v>0</v>
      </c>
      <c r="AR30" s="312"/>
      <c r="AS30" s="312"/>
      <c r="AT30" s="319"/>
    </row>
    <row r="31" spans="1:46" ht="12.65" customHeight="1" x14ac:dyDescent="0.2">
      <c r="A31" s="285"/>
      <c r="B31" s="286"/>
      <c r="C31" s="286"/>
      <c r="D31" s="286"/>
      <c r="E31" s="291"/>
      <c r="F31" s="275" t="str">
        <f>'料金、単位一覧'!$A$48</f>
        <v>入浴加算（Ⅰ）</v>
      </c>
      <c r="G31" s="276"/>
      <c r="H31" s="276"/>
      <c r="I31" s="119">
        <f>VLOOKUP(F31,'料金、単位一覧'!$A$44:$AD$65,26,0)</f>
        <v>0</v>
      </c>
      <c r="J31" s="115">
        <f>VLOOKUP(F31,'料金、単位一覧'!$A$44:$N$65,9,0)</f>
        <v>40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>
        <f t="shared" si="5"/>
        <v>0</v>
      </c>
      <c r="AQ31" s="31">
        <f>AP31*J31</f>
        <v>0</v>
      </c>
      <c r="AR31" s="312"/>
      <c r="AS31" s="312"/>
      <c r="AT31" s="319"/>
    </row>
    <row r="32" spans="1:46" ht="12.65" customHeight="1" x14ac:dyDescent="0.2">
      <c r="A32" s="285"/>
      <c r="B32" s="286"/>
      <c r="C32" s="286"/>
      <c r="D32" s="286"/>
      <c r="E32" s="291"/>
      <c r="F32" s="275" t="str">
        <f>'料金、単位一覧'!$A$49</f>
        <v>入浴加算（Ⅱ）</v>
      </c>
      <c r="G32" s="276"/>
      <c r="H32" s="276"/>
      <c r="I32" s="119">
        <f>VLOOKUP(F32,'料金、単位一覧'!$A$44:$AD$65,26,0)</f>
        <v>0</v>
      </c>
      <c r="J32" s="115">
        <f>VLOOKUP(F32,'料金、単位一覧'!$A$44:$N$65,9,0)</f>
        <v>55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>
        <f t="shared" si="5"/>
        <v>0</v>
      </c>
      <c r="AQ32" s="31">
        <f t="shared" ref="AQ32:AQ35" si="6">AP32*J32</f>
        <v>0</v>
      </c>
      <c r="AR32" s="312"/>
      <c r="AS32" s="312"/>
      <c r="AT32" s="319"/>
    </row>
    <row r="33" spans="1:46" ht="12.65" customHeight="1" x14ac:dyDescent="0.2">
      <c r="A33" s="120" t="str">
        <f>IF(B33&gt;0,"選択","－")</f>
        <v>－</v>
      </c>
      <c r="B33" s="171">
        <f>IFERROR(CHOOSE(A17,'料金、単位一覧'!$I$117,'料金、単位一覧'!$I$118),0)</f>
        <v>0</v>
      </c>
      <c r="C33" s="171"/>
      <c r="D33" s="171"/>
      <c r="E33" s="171"/>
      <c r="F33" s="275" t="str">
        <f>'料金、単位一覧'!$A$50</f>
        <v>認知症対応加算</v>
      </c>
      <c r="G33" s="276"/>
      <c r="H33" s="276"/>
      <c r="I33" s="119">
        <f>VLOOKUP(F33,'料金、単位一覧'!$A$44:$AD$65,26,0)</f>
        <v>0</v>
      </c>
      <c r="J33" s="115">
        <f>VLOOKUP(F33,'料金、単位一覧'!$A$44:$N$65,9,0)</f>
        <v>60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>
        <f t="shared" si="5"/>
        <v>0</v>
      </c>
      <c r="AQ33" s="31">
        <f t="shared" si="6"/>
        <v>0</v>
      </c>
      <c r="AR33" s="312"/>
      <c r="AS33" s="312"/>
      <c r="AT33" s="319"/>
    </row>
    <row r="34" spans="1:46" ht="12.65" customHeight="1" x14ac:dyDescent="0.2">
      <c r="A34" s="120" t="str">
        <f>IF(B34&gt;0,"選択","－")</f>
        <v>選択</v>
      </c>
      <c r="B34" s="171">
        <f>IFERROR(CHOOSE(A20,'料金、単位一覧'!$I$119,'料金、単位一覧'!$I$120,'料金、単位一覧'!$I$121,'料金、単位一覧'!$I$122,'料金、単位一覧'!$I$123),0)</f>
        <v>16765</v>
      </c>
      <c r="C34" s="171"/>
      <c r="D34" s="171"/>
      <c r="E34" s="171"/>
      <c r="F34" s="275" t="str">
        <f>'料金、単位一覧'!$A$51</f>
        <v>若年性認知利用者受入加算</v>
      </c>
      <c r="G34" s="276"/>
      <c r="H34" s="276"/>
      <c r="I34" s="119">
        <f>VLOOKUP(F34,'料金、単位一覧'!$A$44:$AD$65,26,0)</f>
        <v>0</v>
      </c>
      <c r="J34" s="115">
        <f>VLOOKUP(F34,'料金、単位一覧'!$A$44:$N$65,9,0)</f>
        <v>60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>
        <f t="shared" si="5"/>
        <v>0</v>
      </c>
      <c r="AQ34" s="31">
        <f t="shared" si="6"/>
        <v>0</v>
      </c>
      <c r="AR34" s="312"/>
      <c r="AS34" s="312"/>
      <c r="AT34" s="319"/>
    </row>
    <row r="35" spans="1:46" ht="13" x14ac:dyDescent="0.2">
      <c r="A35" s="289" t="str">
        <f>IF(A33=A34,"NG","OK")</f>
        <v>OK</v>
      </c>
      <c r="B35" s="171"/>
      <c r="C35" s="171"/>
      <c r="D35" s="171"/>
      <c r="E35" s="171"/>
      <c r="F35" s="275" t="str">
        <f>'料金、単位一覧'!$A$52</f>
        <v>中重度ケア体制加算</v>
      </c>
      <c r="G35" s="276"/>
      <c r="H35" s="276"/>
      <c r="I35" s="119">
        <f>VLOOKUP(F35,'料金、単位一覧'!$A$44:$AD$65,26,0)</f>
        <v>0</v>
      </c>
      <c r="J35" s="115">
        <f>VLOOKUP(F35,'料金、単位一覧'!$A$44:$N$65,9,0)</f>
        <v>45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>
        <f t="shared" si="5"/>
        <v>0</v>
      </c>
      <c r="AQ35" s="31">
        <f t="shared" si="6"/>
        <v>0</v>
      </c>
      <c r="AR35" s="312"/>
      <c r="AS35" s="312"/>
      <c r="AT35" s="319"/>
    </row>
    <row r="36" spans="1:46" ht="13" x14ac:dyDescent="0.2">
      <c r="A36" s="121"/>
      <c r="B36" s="4"/>
      <c r="C36" s="4"/>
      <c r="D36" s="4"/>
      <c r="E36" s="4"/>
      <c r="F36" s="275" t="str">
        <f>'料金、単位一覧'!$A$53</f>
        <v>生活機能向上連携加算(Ⅰ)</v>
      </c>
      <c r="G36" s="276"/>
      <c r="H36" s="276"/>
      <c r="I36" s="119" t="str">
        <f>VLOOKUP(F36,'料金、単位一覧'!$A$44:$AD$65,26,0)</f>
        <v>月1回</v>
      </c>
      <c r="J36" s="115">
        <f>VLOOKUP(F36,'料金、単位一覧'!$A$44:$N$65,9,0)</f>
        <v>100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>
        <f t="shared" si="5"/>
        <v>0</v>
      </c>
      <c r="AQ36" s="31">
        <f>IF(AP36&gt;1,1,AP36)*J36</f>
        <v>0</v>
      </c>
      <c r="AR36" s="312"/>
      <c r="AS36" s="312"/>
      <c r="AT36" s="319"/>
    </row>
    <row r="37" spans="1:46" ht="13" x14ac:dyDescent="0.2">
      <c r="A37" s="121"/>
      <c r="B37" s="4"/>
      <c r="C37" s="4"/>
      <c r="D37" s="4"/>
      <c r="E37" s="4"/>
      <c r="F37" s="275" t="str">
        <f>'料金、単位一覧'!$A$54</f>
        <v>生活機能向上連携加算(Ⅱ)</v>
      </c>
      <c r="G37" s="276"/>
      <c r="H37" s="276"/>
      <c r="I37" s="119" t="str">
        <f>VLOOKUP(F37,'料金、単位一覧'!$A$44:$AD$65,26,0)</f>
        <v>月1回</v>
      </c>
      <c r="J37" s="115">
        <f>VLOOKUP(F37,'料金、単位一覧'!$A$44:$N$65,9,0)</f>
        <v>200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>
        <f t="shared" si="5"/>
        <v>0</v>
      </c>
      <c r="AQ37" s="31">
        <f t="shared" ref="AQ37:AQ43" si="7">IF(AP37&gt;1,1,AP37)*J37</f>
        <v>0</v>
      </c>
      <c r="AR37" s="312"/>
      <c r="AS37" s="312"/>
      <c r="AT37" s="319"/>
    </row>
    <row r="38" spans="1:46" ht="13" x14ac:dyDescent="0.2">
      <c r="A38" s="121"/>
      <c r="B38" s="4"/>
      <c r="C38" s="4"/>
      <c r="D38" s="4"/>
      <c r="E38" s="4"/>
      <c r="F38" s="275" t="str">
        <f>'料金、単位一覧'!$A$55</f>
        <v>ADL維持等加算(Ⅰ)</v>
      </c>
      <c r="G38" s="276"/>
      <c r="H38" s="276"/>
      <c r="I38" s="119" t="str">
        <f>VLOOKUP(F38,'料金、単位一覧'!$A$44:$AD$65,26,0)</f>
        <v>月1回</v>
      </c>
      <c r="J38" s="115">
        <f>VLOOKUP(F38,'料金、単位一覧'!$A$44:$N$65,9,0)</f>
        <v>30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>
        <f t="shared" si="5"/>
        <v>0</v>
      </c>
      <c r="AQ38" s="31">
        <f t="shared" si="7"/>
        <v>0</v>
      </c>
      <c r="AR38" s="312"/>
      <c r="AS38" s="312"/>
      <c r="AT38" s="319"/>
    </row>
    <row r="39" spans="1:46" ht="13" x14ac:dyDescent="0.2">
      <c r="A39" s="121"/>
      <c r="B39" s="4"/>
      <c r="C39" s="4"/>
      <c r="D39" s="4"/>
      <c r="E39" s="4"/>
      <c r="F39" s="275" t="str">
        <f>'料金、単位一覧'!$A$56</f>
        <v>ADL維持等加算(Ⅱ)</v>
      </c>
      <c r="G39" s="276"/>
      <c r="H39" s="276"/>
      <c r="I39" s="119" t="str">
        <f>VLOOKUP(F39,'料金、単位一覧'!$A$44:$AD$65,26,0)</f>
        <v>月1回</v>
      </c>
      <c r="J39" s="115">
        <f>VLOOKUP(F39,'料金、単位一覧'!$A$44:$N$65,9,0)</f>
        <v>60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>
        <f t="shared" si="5"/>
        <v>0</v>
      </c>
      <c r="AQ39" s="31">
        <f t="shared" si="7"/>
        <v>0</v>
      </c>
      <c r="AR39" s="312"/>
      <c r="AS39" s="312"/>
      <c r="AT39" s="319"/>
    </row>
    <row r="40" spans="1:46" ht="13" x14ac:dyDescent="0.2">
      <c r="A40" s="121"/>
      <c r="B40" s="4"/>
      <c r="C40" s="4"/>
      <c r="D40" s="4"/>
      <c r="E40" s="4"/>
      <c r="F40" s="275" t="str">
        <f>'料金、単位一覧'!$A$57</f>
        <v>栄養アセスメント加算</v>
      </c>
      <c r="G40" s="276"/>
      <c r="H40" s="276"/>
      <c r="I40" s="119" t="str">
        <f>VLOOKUP(F40,'料金、単位一覧'!$A$44:$AD$65,26,0)</f>
        <v>月1回</v>
      </c>
      <c r="J40" s="115">
        <f>VLOOKUP(F40,'料金、単位一覧'!$A$44:$N$65,9,0)</f>
        <v>50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>
        <f t="shared" si="5"/>
        <v>0</v>
      </c>
      <c r="AQ40" s="31">
        <f t="shared" si="7"/>
        <v>0</v>
      </c>
      <c r="AR40" s="312"/>
      <c r="AS40" s="312"/>
      <c r="AT40" s="319"/>
    </row>
    <row r="41" spans="1:46" ht="13" x14ac:dyDescent="0.2">
      <c r="A41" s="121"/>
      <c r="B41" s="4"/>
      <c r="C41" s="4"/>
      <c r="D41" s="4"/>
      <c r="E41" s="4"/>
      <c r="F41" s="275" t="str">
        <f>'料金、単位一覧'!$A$58</f>
        <v>栄養改善加算</v>
      </c>
      <c r="G41" s="276"/>
      <c r="H41" s="276"/>
      <c r="I41" s="119" t="str">
        <f>VLOOKUP(F41,'料金、単位一覧'!$A$44:$AD$65,26,0)</f>
        <v>月2回</v>
      </c>
      <c r="J41" s="115">
        <f>VLOOKUP(F41,'料金、単位一覧'!$A$44:$N$65,9,0)</f>
        <v>200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>
        <f t="shared" si="5"/>
        <v>0</v>
      </c>
      <c r="AQ41" s="31">
        <f>IF(AP41&gt;2,2,AP41)*J41</f>
        <v>0</v>
      </c>
      <c r="AR41" s="312"/>
      <c r="AS41" s="312"/>
      <c r="AT41" s="319"/>
    </row>
    <row r="42" spans="1:46" ht="13" x14ac:dyDescent="0.2">
      <c r="A42" s="121"/>
      <c r="B42" s="4"/>
      <c r="C42" s="4"/>
      <c r="D42" s="4"/>
      <c r="E42" s="4"/>
      <c r="F42" s="275" t="str">
        <f>'料金、単位一覧'!$A$59</f>
        <v>口腔・栄養スクリーニング加算(Ⅰ)</v>
      </c>
      <c r="G42" s="276"/>
      <c r="H42" s="276"/>
      <c r="I42" s="119" t="str">
        <f>VLOOKUP(F42,'料金、単位一覧'!$A$44:$AD$65,26,0)</f>
        <v>月1回</v>
      </c>
      <c r="J42" s="115">
        <f>VLOOKUP(F42,'料金、単位一覧'!$A$44:$N$65,9,0)</f>
        <v>20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>
        <f t="shared" si="5"/>
        <v>0</v>
      </c>
      <c r="AQ42" s="31">
        <f t="shared" si="7"/>
        <v>0</v>
      </c>
      <c r="AR42" s="312"/>
      <c r="AS42" s="312"/>
      <c r="AT42" s="319"/>
    </row>
    <row r="43" spans="1:46" ht="13" x14ac:dyDescent="0.2">
      <c r="A43" s="121"/>
      <c r="B43" s="4"/>
      <c r="C43" s="4"/>
      <c r="D43" s="4"/>
      <c r="E43" s="4"/>
      <c r="F43" s="275" t="str">
        <f>'料金、単位一覧'!$A$60</f>
        <v>口腔・栄養スクリーニング加算(Ⅱ)</v>
      </c>
      <c r="G43" s="276"/>
      <c r="H43" s="276"/>
      <c r="I43" s="119" t="str">
        <f>VLOOKUP(F43,'料金、単位一覧'!$A$44:$AD$65,26,0)</f>
        <v>月1回</v>
      </c>
      <c r="J43" s="115">
        <f>VLOOKUP(F43,'料金、単位一覧'!$A$44:$N$65,9,0)</f>
        <v>5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>
        <f t="shared" si="5"/>
        <v>0</v>
      </c>
      <c r="AQ43" s="31">
        <f t="shared" si="7"/>
        <v>0</v>
      </c>
      <c r="AR43" s="312"/>
      <c r="AS43" s="312"/>
      <c r="AT43" s="319"/>
    </row>
    <row r="44" spans="1:46" ht="13" x14ac:dyDescent="0.2">
      <c r="A44" s="121"/>
      <c r="B44" s="4"/>
      <c r="C44" s="4"/>
      <c r="D44" s="4"/>
      <c r="E44" s="4"/>
      <c r="F44" s="275" t="str">
        <f>'料金、単位一覧'!$A$61</f>
        <v>口腔機能向上加算(Ⅰ)</v>
      </c>
      <c r="G44" s="276"/>
      <c r="H44" s="276"/>
      <c r="I44" s="119" t="str">
        <f>VLOOKUP(F44,'料金、単位一覧'!$A$44:$AD$65,26,0)</f>
        <v>月2回</v>
      </c>
      <c r="J44" s="115">
        <f>VLOOKUP(F44,'料金、単位一覧'!$A$44:$N$65,9,0)</f>
        <v>150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>
        <f t="shared" si="5"/>
        <v>0</v>
      </c>
      <c r="AQ44" s="31">
        <f t="shared" ref="AQ44:AQ45" si="8">IF(AP44&gt;2,2,AP44)*J44</f>
        <v>0</v>
      </c>
      <c r="AR44" s="312"/>
      <c r="AS44" s="312"/>
      <c r="AT44" s="319"/>
    </row>
    <row r="45" spans="1:46" ht="12.65" customHeight="1" x14ac:dyDescent="0.2">
      <c r="A45" s="121"/>
      <c r="B45" s="4"/>
      <c r="C45" s="4"/>
      <c r="D45" s="4"/>
      <c r="E45" s="4"/>
      <c r="F45" s="275" t="str">
        <f>'料金、単位一覧'!$A$62</f>
        <v>口腔機能向上加算(Ⅱ)</v>
      </c>
      <c r="G45" s="276"/>
      <c r="H45" s="276"/>
      <c r="I45" s="119" t="str">
        <f>VLOOKUP(F45,'料金、単位一覧'!$A$44:$AD$65,26,0)</f>
        <v>月2回</v>
      </c>
      <c r="J45" s="115">
        <f>VLOOKUP(F45,'料金、単位一覧'!$A$44:$N$65,9,0)</f>
        <v>160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>
        <f t="shared" si="5"/>
        <v>0</v>
      </c>
      <c r="AQ45" s="31">
        <f t="shared" si="8"/>
        <v>0</v>
      </c>
      <c r="AR45" s="312"/>
      <c r="AS45" s="312"/>
      <c r="AT45" s="319"/>
    </row>
    <row r="46" spans="1:46" ht="13" x14ac:dyDescent="0.2">
      <c r="A46" s="121"/>
      <c r="B46" s="4"/>
      <c r="C46" s="4"/>
      <c r="D46" s="4"/>
      <c r="E46" s="4"/>
      <c r="F46" s="275" t="str">
        <f>'料金、単位一覧'!$A$63</f>
        <v>科学的介護推進体制加算</v>
      </c>
      <c r="G46" s="276"/>
      <c r="H46" s="276"/>
      <c r="I46" s="119" t="str">
        <f>VLOOKUP(F46,'料金、単位一覧'!$A$44:$AD$65,26,0)</f>
        <v>月1回</v>
      </c>
      <c r="J46" s="115">
        <f>VLOOKUP(F46,'料金、単位一覧'!$A$44:$N$65,9,0)</f>
        <v>40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>
        <f t="shared" si="5"/>
        <v>0</v>
      </c>
      <c r="AQ46" s="31">
        <f>IF(AP46&gt;1,1,AP46)*J46</f>
        <v>0</v>
      </c>
      <c r="AR46" s="312"/>
      <c r="AS46" s="312"/>
      <c r="AT46" s="319"/>
    </row>
    <row r="47" spans="1:46" ht="13" x14ac:dyDescent="0.2">
      <c r="A47" s="121"/>
      <c r="B47" s="4"/>
      <c r="C47" s="4"/>
      <c r="D47" s="4"/>
      <c r="E47" s="4"/>
      <c r="F47" s="246" t="str">
        <f>'料金、単位一覧'!$A$68</f>
        <v>サービス提供体制強化加算(Ⅰ)</v>
      </c>
      <c r="G47" s="247"/>
      <c r="H47" s="247"/>
      <c r="I47" s="248"/>
      <c r="J47" s="115">
        <f>VLOOKUP(F47,'料金、単位一覧'!$A$68:$N$70,9,0)</f>
        <v>22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>
        <f t="shared" si="5"/>
        <v>0</v>
      </c>
      <c r="AQ47" s="31">
        <f t="shared" ref="AQ47:AQ50" si="9">AP47*J47</f>
        <v>0</v>
      </c>
      <c r="AR47" s="312"/>
      <c r="AS47" s="312"/>
      <c r="AT47" s="319"/>
    </row>
    <row r="48" spans="1:46" ht="13" x14ac:dyDescent="0.2">
      <c r="A48" s="122"/>
      <c r="B48" s="123"/>
      <c r="C48" s="123"/>
      <c r="D48" s="123"/>
      <c r="E48" s="37"/>
      <c r="F48" s="246" t="str">
        <f>'料金、単位一覧'!$A$69</f>
        <v>サービス提供体制強化加算(Ⅱ)</v>
      </c>
      <c r="G48" s="247"/>
      <c r="H48" s="247"/>
      <c r="I48" s="248"/>
      <c r="J48" s="115">
        <f>VLOOKUP(F48,'料金、単位一覧'!$A$68:$N$70,9,0)</f>
        <v>18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>
        <f t="shared" si="5"/>
        <v>0</v>
      </c>
      <c r="AQ48" s="31">
        <f t="shared" si="9"/>
        <v>0</v>
      </c>
      <c r="AR48" s="312"/>
      <c r="AS48" s="312"/>
      <c r="AT48" s="319"/>
    </row>
    <row r="49" spans="1:46" ht="13" x14ac:dyDescent="0.2">
      <c r="A49" s="122"/>
      <c r="B49" s="123"/>
      <c r="C49" s="123"/>
      <c r="D49" s="123"/>
      <c r="E49" s="37"/>
      <c r="F49" s="246" t="str">
        <f>'料金、単位一覧'!$A$70</f>
        <v>サービス提供体制強化加算(Ⅲ)</v>
      </c>
      <c r="G49" s="247"/>
      <c r="H49" s="247"/>
      <c r="I49" s="248"/>
      <c r="J49" s="115">
        <f>VLOOKUP(F49,'料金、単位一覧'!$A$68:$N$70,9,0)</f>
        <v>6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>
        <f t="shared" si="5"/>
        <v>0</v>
      </c>
      <c r="AQ49" s="31">
        <f t="shared" si="9"/>
        <v>0</v>
      </c>
      <c r="AR49" s="312"/>
      <c r="AS49" s="312"/>
      <c r="AT49" s="319"/>
    </row>
    <row r="50" spans="1:46" ht="12.65" customHeight="1" x14ac:dyDescent="0.2">
      <c r="A50" s="121"/>
      <c r="B50" s="4"/>
      <c r="C50" s="4"/>
      <c r="D50" s="4"/>
      <c r="E50" s="4"/>
      <c r="F50" s="246" t="s">
        <v>207</v>
      </c>
      <c r="G50" s="247"/>
      <c r="H50" s="247"/>
      <c r="I50" s="248"/>
      <c r="J50" s="124">
        <f>'料金、単位一覧'!$I$73</f>
        <v>-47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>
        <f>IF(SUM($K$6:$AO$18)&gt;0,0,SUM(K50:AO50))</f>
        <v>0</v>
      </c>
      <c r="AQ50" s="31">
        <f t="shared" si="9"/>
        <v>0</v>
      </c>
      <c r="AR50" s="313"/>
      <c r="AS50" s="313"/>
      <c r="AT50" s="320"/>
    </row>
    <row r="51" spans="1:46" ht="12.65" customHeight="1" x14ac:dyDescent="0.2">
      <c r="A51" s="121"/>
      <c r="B51" s="296" t="s">
        <v>208</v>
      </c>
      <c r="C51" s="296"/>
      <c r="D51" s="296"/>
      <c r="E51" s="296"/>
      <c r="F51" s="280" t="str">
        <f>'料金、単位一覧'!$A$99</f>
        <v>昼食代</v>
      </c>
      <c r="G51" s="281"/>
      <c r="H51" s="281"/>
      <c r="I51" s="281"/>
      <c r="J51" s="125">
        <f>VLOOKUP(F51,'料金、単位一覧'!$A$99:$N$113,9,0)</f>
        <v>0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>
        <f>SUM(K51:AO51)</f>
        <v>0</v>
      </c>
      <c r="AQ51" s="126" t="s">
        <v>217</v>
      </c>
      <c r="AR51" s="127">
        <f>AP51*J51</f>
        <v>0</v>
      </c>
      <c r="AS51" s="128"/>
      <c r="AT51" s="129">
        <f>AR51</f>
        <v>0</v>
      </c>
    </row>
    <row r="52" spans="1:46" ht="12.65" customHeight="1" x14ac:dyDescent="0.2">
      <c r="A52" s="121"/>
      <c r="B52" s="296"/>
      <c r="C52" s="296"/>
      <c r="D52" s="296"/>
      <c r="E52" s="296"/>
      <c r="F52" s="280" t="str">
        <f>'料金、単位一覧'!$A$100</f>
        <v>おやつ代</v>
      </c>
      <c r="G52" s="281"/>
      <c r="H52" s="281"/>
      <c r="I52" s="281"/>
      <c r="J52" s="125">
        <f>VLOOKUP(F52,'料金、単位一覧'!$A$99:$N$113,9,0)</f>
        <v>0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>
        <f t="shared" ref="AP52:AP64" si="10">SUM(K52:AO52)</f>
        <v>0</v>
      </c>
      <c r="AQ52" s="126" t="s">
        <v>217</v>
      </c>
      <c r="AR52" s="127">
        <f>IFERROR(AP52*J52,"")</f>
        <v>0</v>
      </c>
      <c r="AS52" s="34"/>
      <c r="AT52" s="130">
        <f t="shared" ref="AT52:AT63" si="11">AR52</f>
        <v>0</v>
      </c>
    </row>
    <row r="53" spans="1:46" ht="12.65" customHeight="1" x14ac:dyDescent="0.2">
      <c r="A53" s="121"/>
      <c r="B53" s="296"/>
      <c r="C53" s="296"/>
      <c r="D53" s="296"/>
      <c r="E53" s="296"/>
      <c r="F53" s="280" t="str">
        <f>'料金、単位一覧'!$A$101</f>
        <v>パット代</v>
      </c>
      <c r="G53" s="281"/>
      <c r="H53" s="281"/>
      <c r="I53" s="281"/>
      <c r="J53" s="125">
        <f>VLOOKUP(F53,'料金、単位一覧'!$A$99:$N$113,9,0)</f>
        <v>0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>
        <f t="shared" si="10"/>
        <v>0</v>
      </c>
      <c r="AQ53" s="126" t="s">
        <v>217</v>
      </c>
      <c r="AR53" s="127">
        <f t="shared" ref="AR53:AR64" si="12">AP53*J53</f>
        <v>0</v>
      </c>
      <c r="AS53" s="34"/>
      <c r="AT53" s="130">
        <f t="shared" si="11"/>
        <v>0</v>
      </c>
    </row>
    <row r="54" spans="1:46" ht="12.65" customHeight="1" x14ac:dyDescent="0.2">
      <c r="A54" s="121"/>
      <c r="B54" s="296"/>
      <c r="C54" s="296"/>
      <c r="D54" s="296"/>
      <c r="E54" s="296"/>
      <c r="F54" s="280" t="str">
        <f>'料金、単位一覧'!$A$102</f>
        <v>リハビリパンツ代</v>
      </c>
      <c r="G54" s="281"/>
      <c r="H54" s="281"/>
      <c r="I54" s="281"/>
      <c r="J54" s="125">
        <f>VLOOKUP(F54,'料金、単位一覧'!$A$99:$N$113,9,0)</f>
        <v>0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>
        <f t="shared" si="10"/>
        <v>0</v>
      </c>
      <c r="AQ54" s="126" t="s">
        <v>217</v>
      </c>
      <c r="AR54" s="127">
        <f t="shared" si="12"/>
        <v>0</v>
      </c>
      <c r="AS54" s="34"/>
      <c r="AT54" s="130">
        <f t="shared" si="11"/>
        <v>0</v>
      </c>
    </row>
    <row r="55" spans="1:46" ht="12.65" customHeight="1" x14ac:dyDescent="0.2">
      <c r="A55" s="121"/>
      <c r="B55" s="296"/>
      <c r="C55" s="296"/>
      <c r="D55" s="296"/>
      <c r="E55" s="296"/>
      <c r="F55" s="280" t="str">
        <f>'料金、単位一覧'!$A$103</f>
        <v>おむつ代</v>
      </c>
      <c r="G55" s="281"/>
      <c r="H55" s="281"/>
      <c r="I55" s="281"/>
      <c r="J55" s="125">
        <f>VLOOKUP(F55,'料金、単位一覧'!$A$99:$N$113,9,0)</f>
        <v>0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>
        <f t="shared" si="10"/>
        <v>0</v>
      </c>
      <c r="AQ55" s="126" t="s">
        <v>217</v>
      </c>
      <c r="AR55" s="127">
        <f t="shared" si="12"/>
        <v>0</v>
      </c>
      <c r="AS55" s="34"/>
      <c r="AT55" s="130">
        <f t="shared" si="11"/>
        <v>0</v>
      </c>
    </row>
    <row r="56" spans="1:46" ht="12.65" customHeight="1" x14ac:dyDescent="0.2">
      <c r="A56" s="121"/>
      <c r="B56" s="296"/>
      <c r="C56" s="296"/>
      <c r="D56" s="296"/>
      <c r="E56" s="296"/>
      <c r="F56" s="280" t="str">
        <f>'料金、単位一覧'!$A$104</f>
        <v>お泊りサービス</v>
      </c>
      <c r="G56" s="281"/>
      <c r="H56" s="281"/>
      <c r="I56" s="281"/>
      <c r="J56" s="125">
        <f>VLOOKUP(F56,'料金、単位一覧'!$A$99:$N$113,9,0)</f>
        <v>0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>
        <f t="shared" si="10"/>
        <v>0</v>
      </c>
      <c r="AQ56" s="126" t="s">
        <v>217</v>
      </c>
      <c r="AR56" s="127">
        <f t="shared" si="12"/>
        <v>0</v>
      </c>
      <c r="AS56" s="34"/>
      <c r="AT56" s="130">
        <f t="shared" si="11"/>
        <v>0</v>
      </c>
    </row>
    <row r="57" spans="1:46" ht="12.65" customHeight="1" x14ac:dyDescent="0.2">
      <c r="A57" s="121"/>
      <c r="B57" s="296"/>
      <c r="C57" s="296"/>
      <c r="D57" s="296"/>
      <c r="E57" s="296"/>
      <c r="F57" s="280" t="str">
        <f>'料金、単位一覧'!$A$105</f>
        <v>シーツ交換代</v>
      </c>
      <c r="G57" s="281"/>
      <c r="H57" s="281"/>
      <c r="I57" s="281"/>
      <c r="J57" s="125">
        <f>VLOOKUP(F57,'料金、単位一覧'!$A$99:$N$113,9,0)</f>
        <v>0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>
        <f t="shared" si="10"/>
        <v>0</v>
      </c>
      <c r="AQ57" s="126" t="s">
        <v>217</v>
      </c>
      <c r="AR57" s="127">
        <f t="shared" si="12"/>
        <v>0</v>
      </c>
      <c r="AS57" s="34"/>
      <c r="AT57" s="130">
        <f t="shared" si="11"/>
        <v>0</v>
      </c>
    </row>
    <row r="58" spans="1:46" ht="12.65" customHeight="1" x14ac:dyDescent="0.2">
      <c r="A58" s="121"/>
      <c r="B58" s="296"/>
      <c r="C58" s="296"/>
      <c r="D58" s="296"/>
      <c r="E58" s="296"/>
      <c r="F58" s="280" t="str">
        <f>'料金、単位一覧'!$A$106</f>
        <v>夕食代</v>
      </c>
      <c r="G58" s="281"/>
      <c r="H58" s="281"/>
      <c r="I58" s="281"/>
      <c r="J58" s="125">
        <f>VLOOKUP(F58,'料金、単位一覧'!$A$99:$N$113,9,0)</f>
        <v>0</v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>
        <f t="shared" si="10"/>
        <v>0</v>
      </c>
      <c r="AQ58" s="126" t="s">
        <v>217</v>
      </c>
      <c r="AR58" s="127">
        <f t="shared" si="12"/>
        <v>0</v>
      </c>
      <c r="AS58" s="34"/>
      <c r="AT58" s="130">
        <f t="shared" si="11"/>
        <v>0</v>
      </c>
    </row>
    <row r="59" spans="1:46" ht="12.65" customHeight="1" x14ac:dyDescent="0.2">
      <c r="A59" s="121"/>
      <c r="B59" s="296"/>
      <c r="C59" s="296"/>
      <c r="D59" s="296"/>
      <c r="E59" s="296"/>
      <c r="F59" s="280" t="str">
        <f>'料金、単位一覧'!$A$107</f>
        <v>朝食代</v>
      </c>
      <c r="G59" s="281"/>
      <c r="H59" s="281"/>
      <c r="I59" s="281"/>
      <c r="J59" s="125">
        <f>VLOOKUP(F59,'料金、単位一覧'!$A$99:$N$113,9,0)</f>
        <v>0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>
        <f t="shared" si="10"/>
        <v>0</v>
      </c>
      <c r="AQ59" s="126" t="s">
        <v>217</v>
      </c>
      <c r="AR59" s="127">
        <f t="shared" si="12"/>
        <v>0</v>
      </c>
      <c r="AS59" s="34"/>
      <c r="AT59" s="130">
        <f t="shared" si="11"/>
        <v>0</v>
      </c>
    </row>
    <row r="60" spans="1:46" ht="12.65" customHeight="1" x14ac:dyDescent="0.2">
      <c r="A60" s="121"/>
      <c r="B60" s="296"/>
      <c r="C60" s="296"/>
      <c r="D60" s="296"/>
      <c r="E60" s="296"/>
      <c r="F60" s="280" t="str">
        <f>'料金、単位一覧'!$A$108</f>
        <v>時間外利用料</v>
      </c>
      <c r="G60" s="281"/>
      <c r="H60" s="281"/>
      <c r="I60" s="281"/>
      <c r="J60" s="125">
        <f>VLOOKUP(F60,'料金、単位一覧'!$A$99:$N$113,9,0)</f>
        <v>0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>
        <f t="shared" si="10"/>
        <v>0</v>
      </c>
      <c r="AQ60" s="126" t="s">
        <v>217</v>
      </c>
      <c r="AR60" s="127">
        <f t="shared" si="12"/>
        <v>0</v>
      </c>
      <c r="AS60" s="34"/>
      <c r="AT60" s="130">
        <f t="shared" si="11"/>
        <v>0</v>
      </c>
    </row>
    <row r="61" spans="1:46" ht="12.65" customHeight="1" x14ac:dyDescent="0.2">
      <c r="A61" s="121"/>
      <c r="B61" s="296"/>
      <c r="C61" s="296"/>
      <c r="D61" s="296"/>
      <c r="E61" s="296"/>
      <c r="F61" s="280" t="str">
        <f>'料金、単位一覧'!$A$109</f>
        <v>洗濯代</v>
      </c>
      <c r="G61" s="281"/>
      <c r="H61" s="281"/>
      <c r="I61" s="281"/>
      <c r="J61" s="125">
        <f>VLOOKUP(F61,'料金、単位一覧'!$A$99:$N$113,9,0)</f>
        <v>0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>
        <f t="shared" si="10"/>
        <v>0</v>
      </c>
      <c r="AQ61" s="126" t="s">
        <v>217</v>
      </c>
      <c r="AR61" s="127">
        <f t="shared" si="12"/>
        <v>0</v>
      </c>
      <c r="AS61" s="34"/>
      <c r="AT61" s="130">
        <f t="shared" si="11"/>
        <v>0</v>
      </c>
    </row>
    <row r="62" spans="1:46" ht="12.65" customHeight="1" x14ac:dyDescent="0.2">
      <c r="A62" s="121"/>
      <c r="B62" s="296"/>
      <c r="C62" s="296"/>
      <c r="D62" s="296"/>
      <c r="E62" s="296"/>
      <c r="F62" s="280" t="str">
        <f>'料金、単位一覧'!$A$110</f>
        <v>通院サポート（最初の３時間）</v>
      </c>
      <c r="G62" s="281"/>
      <c r="H62" s="281"/>
      <c r="I62" s="281"/>
      <c r="J62" s="125">
        <f>VLOOKUP(F62,'料金、単位一覧'!$A$99:$N$113,9,0)</f>
        <v>0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>
        <f t="shared" si="10"/>
        <v>0</v>
      </c>
      <c r="AQ62" s="126" t="s">
        <v>217</v>
      </c>
      <c r="AR62" s="127">
        <f t="shared" si="12"/>
        <v>0</v>
      </c>
      <c r="AS62" s="34"/>
      <c r="AT62" s="130">
        <f t="shared" si="11"/>
        <v>0</v>
      </c>
    </row>
    <row r="63" spans="1:46" ht="12.65" customHeight="1" x14ac:dyDescent="0.2">
      <c r="A63" s="121"/>
      <c r="B63" s="296"/>
      <c r="C63" s="296"/>
      <c r="D63" s="296"/>
      <c r="E63" s="296"/>
      <c r="F63" s="280" t="str">
        <f>'料金、単位一覧'!$A$111</f>
        <v>通院サポート延長（１時間毎）</v>
      </c>
      <c r="G63" s="281"/>
      <c r="H63" s="281"/>
      <c r="I63" s="281"/>
      <c r="J63" s="125">
        <f>VLOOKUP(F63,'料金、単位一覧'!$A$99:$N$113,9,0)</f>
        <v>0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>
        <f t="shared" si="10"/>
        <v>0</v>
      </c>
      <c r="AQ63" s="126" t="s">
        <v>217</v>
      </c>
      <c r="AR63" s="127">
        <f t="shared" si="12"/>
        <v>0</v>
      </c>
      <c r="AS63" s="34"/>
      <c r="AT63" s="130">
        <f t="shared" si="11"/>
        <v>0</v>
      </c>
    </row>
    <row r="64" spans="1:46" ht="12.65" customHeight="1" x14ac:dyDescent="0.2">
      <c r="A64" s="121"/>
      <c r="B64" s="296"/>
      <c r="C64" s="296"/>
      <c r="D64" s="296"/>
      <c r="E64" s="296"/>
      <c r="F64" s="280" t="str">
        <f>'料金、単位一覧'!$A$112</f>
        <v>保険外事業利用（要介護）</v>
      </c>
      <c r="G64" s="281"/>
      <c r="H64" s="281"/>
      <c r="I64" s="281"/>
      <c r="J64" s="125">
        <f>VLOOKUP(F64,'料金、単位一覧'!$A$99:$N$113,9,0)</f>
        <v>0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f t="shared" si="10"/>
        <v>0</v>
      </c>
      <c r="AQ64" s="126" t="s">
        <v>217</v>
      </c>
      <c r="AR64" s="127">
        <f t="shared" si="12"/>
        <v>0</v>
      </c>
      <c r="AS64" s="34"/>
      <c r="AT64" s="130">
        <f>AR64</f>
        <v>0</v>
      </c>
    </row>
    <row r="65" spans="1:47" ht="12.65" customHeight="1" x14ac:dyDescent="0.2">
      <c r="A65" s="121"/>
      <c r="B65" s="296"/>
      <c r="C65" s="296"/>
      <c r="D65" s="296"/>
      <c r="E65" s="296"/>
      <c r="F65" s="280" t="str">
        <f>'料金、単位一覧'!$A$113</f>
        <v>通所介護実費請求（要支援）</v>
      </c>
      <c r="G65" s="281"/>
      <c r="H65" s="281"/>
      <c r="I65" s="281"/>
      <c r="J65" s="131">
        <f>VLOOKUP(F65,'料金、単位一覧'!$A$99:$N$113,9,0)</f>
        <v>0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>
        <f>SUM(K65:AO65)</f>
        <v>0</v>
      </c>
      <c r="AQ65" s="126" t="s">
        <v>217</v>
      </c>
      <c r="AR65" s="127">
        <f>AP65*J65</f>
        <v>0</v>
      </c>
      <c r="AS65" s="34"/>
      <c r="AT65" s="130">
        <f>AR65</f>
        <v>0</v>
      </c>
    </row>
    <row r="66" spans="1:47" ht="12.65" customHeight="1" x14ac:dyDescent="0.2">
      <c r="A66" s="121"/>
      <c r="B66" s="296" t="s">
        <v>218</v>
      </c>
      <c r="C66" s="296"/>
      <c r="D66" s="296"/>
      <c r="E66" s="296"/>
      <c r="F66" s="181"/>
      <c r="G66" s="300"/>
      <c r="H66" s="300"/>
      <c r="I66" s="301"/>
      <c r="J66" s="132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126" t="s">
        <v>217</v>
      </c>
      <c r="AQ66" s="126" t="s">
        <v>217</v>
      </c>
      <c r="AR66" s="127"/>
      <c r="AS66" s="34"/>
      <c r="AT66" s="130">
        <f t="shared" ref="AT66:AT68" si="13">AR66</f>
        <v>0</v>
      </c>
    </row>
    <row r="67" spans="1:47" ht="12.65" customHeight="1" x14ac:dyDescent="0.2">
      <c r="A67" s="121"/>
      <c r="B67" s="296"/>
      <c r="C67" s="296"/>
      <c r="D67" s="296"/>
      <c r="E67" s="296"/>
      <c r="F67" s="181"/>
      <c r="G67" s="300"/>
      <c r="H67" s="300"/>
      <c r="I67" s="301"/>
      <c r="J67" s="132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126" t="s">
        <v>217</v>
      </c>
      <c r="AQ67" s="126" t="s">
        <v>217</v>
      </c>
      <c r="AR67" s="127"/>
      <c r="AS67" s="34"/>
      <c r="AT67" s="130">
        <f t="shared" si="13"/>
        <v>0</v>
      </c>
    </row>
    <row r="68" spans="1:47" ht="12.65" customHeight="1" thickBot="1" x14ac:dyDescent="0.25">
      <c r="A68" s="121"/>
      <c r="B68" s="314"/>
      <c r="C68" s="314"/>
      <c r="D68" s="314"/>
      <c r="E68" s="314"/>
      <c r="F68" s="302"/>
      <c r="G68" s="303"/>
      <c r="H68" s="303"/>
      <c r="I68" s="304"/>
      <c r="J68" s="133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34" t="s">
        <v>217</v>
      </c>
      <c r="AQ68" s="134" t="s">
        <v>217</v>
      </c>
      <c r="AR68" s="135"/>
      <c r="AS68" s="135"/>
      <c r="AT68" s="136">
        <f t="shared" si="13"/>
        <v>0</v>
      </c>
    </row>
    <row r="69" spans="1:47" ht="30" customHeight="1" thickBot="1" x14ac:dyDescent="0.25">
      <c r="A69" s="315" t="s">
        <v>9</v>
      </c>
      <c r="B69" s="316"/>
      <c r="C69" s="316"/>
      <c r="D69" s="316"/>
      <c r="E69" s="317"/>
      <c r="F69" s="297">
        <f>SUM(AT5:AT68)</f>
        <v>0</v>
      </c>
      <c r="G69" s="298"/>
      <c r="H69" s="298"/>
      <c r="I69" s="299"/>
      <c r="J69" s="137"/>
      <c r="K69" s="309" t="s">
        <v>28</v>
      </c>
      <c r="L69" s="306"/>
      <c r="M69" s="306"/>
      <c r="N69" s="306"/>
      <c r="O69" s="307"/>
      <c r="P69" s="310">
        <f>SUM(AT5:AT50)</f>
        <v>0</v>
      </c>
      <c r="Q69" s="298"/>
      <c r="R69" s="298"/>
      <c r="S69" s="298"/>
      <c r="T69" s="299"/>
      <c r="U69" s="305" t="s">
        <v>29</v>
      </c>
      <c r="V69" s="306"/>
      <c r="W69" s="306"/>
      <c r="X69" s="306"/>
      <c r="Y69" s="307"/>
      <c r="Z69" s="310">
        <f>SUM(AT51:AT68)</f>
        <v>0</v>
      </c>
      <c r="AA69" s="298"/>
      <c r="AB69" s="298"/>
      <c r="AC69" s="298"/>
      <c r="AD69" s="299"/>
      <c r="AE69" s="305" t="s">
        <v>30</v>
      </c>
      <c r="AF69" s="306"/>
      <c r="AG69" s="306"/>
      <c r="AH69" s="306"/>
      <c r="AI69" s="307"/>
      <c r="AJ69" s="308">
        <f>SUM(AQ6:AQ25,AQ27:AQ50)</f>
        <v>0</v>
      </c>
      <c r="AK69" s="298"/>
      <c r="AL69" s="298"/>
      <c r="AM69" s="298"/>
      <c r="AN69" s="298"/>
      <c r="AO69" s="299"/>
      <c r="AP69" s="138"/>
      <c r="AQ69" s="139"/>
      <c r="AR69" s="139"/>
      <c r="AS69" s="139"/>
      <c r="AT69" s="140"/>
    </row>
    <row r="70" spans="1:47" ht="17.25" customHeight="1" x14ac:dyDescent="0.2">
      <c r="A70" s="238" t="s">
        <v>1</v>
      </c>
      <c r="B70" s="239"/>
      <c r="C70" s="239"/>
      <c r="D70" s="239"/>
      <c r="E70" s="240"/>
      <c r="F70" s="240" t="s">
        <v>4</v>
      </c>
      <c r="G70" s="236"/>
      <c r="H70" s="236"/>
      <c r="I70" s="236"/>
      <c r="J70" s="107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7"/>
      <c r="AQ70" s="108">
        <f>IFERROR(ROUND(ROUND(VLOOKUP($O$2,'料金、単位一覧'!$A$79:$L$96,9,0)*SUM(AQ71:AQ115),0),"0"),0)</f>
        <v>0</v>
      </c>
      <c r="AR70" s="109">
        <f>TRUNC(TRUNC(SUM(AQ70,AQ71:AQ115)*'料金、単位一覧'!$P$4)-TRUNC(SUM(AQ71:AQ115)*'料金、単位一覧'!$P$4))</f>
        <v>0</v>
      </c>
      <c r="AS70" s="109">
        <f>TRUNC(AR70*A91,0)</f>
        <v>0</v>
      </c>
      <c r="AT70" s="110">
        <f>AR70-AS70</f>
        <v>0</v>
      </c>
      <c r="AU70" s="111">
        <f>AR70</f>
        <v>0</v>
      </c>
    </row>
    <row r="71" spans="1:47" ht="12.65" customHeight="1" x14ac:dyDescent="0.2">
      <c r="A71" s="292"/>
      <c r="B71" s="293"/>
      <c r="C71" s="293"/>
      <c r="D71" s="293"/>
      <c r="E71" s="294" t="s">
        <v>10</v>
      </c>
      <c r="F71" s="241" t="s">
        <v>11</v>
      </c>
      <c r="G71" s="241"/>
      <c r="H71" s="241"/>
      <c r="I71" s="241"/>
      <c r="J71" s="112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>
        <f>SUM(K71:AO71)</f>
        <v>0</v>
      </c>
      <c r="AQ71" s="113" t="str">
        <f>IF(AP71&gt;=1,CHOOSE($A82,'料金、単位一覧'!$H$7,'料金、単位一覧'!$H$8),"0")</f>
        <v>0</v>
      </c>
      <c r="AR71" s="311">
        <f>TRUNC(SUM(AQ71:AQ115)*'料金、単位一覧'!$P$4)</f>
        <v>0</v>
      </c>
      <c r="AS71" s="311">
        <f>TRUNC(AR71*A91,0)</f>
        <v>0</v>
      </c>
      <c r="AT71" s="318">
        <f>AR71-AS71</f>
        <v>0</v>
      </c>
      <c r="AU71" s="3"/>
    </row>
    <row r="72" spans="1:47" ht="12.65" customHeight="1" x14ac:dyDescent="0.2">
      <c r="A72" s="292"/>
      <c r="B72" s="293"/>
      <c r="C72" s="293"/>
      <c r="D72" s="293"/>
      <c r="E72" s="294"/>
      <c r="F72" s="245" t="s">
        <v>12</v>
      </c>
      <c r="G72" s="245"/>
      <c r="H72" s="245"/>
      <c r="I72" s="245"/>
      <c r="J72" s="64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>
        <f>SUM(K72:AO72)</f>
        <v>0</v>
      </c>
      <c r="AQ72" s="114">
        <f>IF(AP72&gt;=1,TRUNC(CHOOSE($A82,'料金、単位一覧'!$K$7*AP72,'料金、単位一覧'!$K$8*AP72),"0"),0)</f>
        <v>0</v>
      </c>
      <c r="AR72" s="312"/>
      <c r="AS72" s="312"/>
      <c r="AT72" s="319"/>
    </row>
    <row r="73" spans="1:47" ht="12.65" customHeight="1" x14ac:dyDescent="0.2">
      <c r="A73" s="292"/>
      <c r="B73" s="293"/>
      <c r="C73" s="293"/>
      <c r="D73" s="293"/>
      <c r="E73" s="294"/>
      <c r="F73" s="245" t="str">
        <f>'料金、単位一覧'!$A$22</f>
        <v>生活機能向上グループ活動加算</v>
      </c>
      <c r="G73" s="245"/>
      <c r="H73" s="245"/>
      <c r="I73" s="245"/>
      <c r="J73" s="115">
        <f>VLOOKUP(F73,'料金、単位一覧'!$A$22:$N$28,9,0)</f>
        <v>100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>
        <f>SUM(K73:AO73)</f>
        <v>0</v>
      </c>
      <c r="AQ73" s="30" t="str">
        <f>IF(AP73&gt;=1,J73,"0")</f>
        <v>0</v>
      </c>
      <c r="AR73" s="312"/>
      <c r="AS73" s="312"/>
      <c r="AT73" s="319"/>
    </row>
    <row r="74" spans="1:47" ht="12.65" customHeight="1" x14ac:dyDescent="0.2">
      <c r="A74" s="292"/>
      <c r="B74" s="293"/>
      <c r="C74" s="293"/>
      <c r="D74" s="293"/>
      <c r="E74" s="294"/>
      <c r="F74" s="245" t="str">
        <f>'料金、単位一覧'!$A$23</f>
        <v>若年性認知症利用者受入加算</v>
      </c>
      <c r="G74" s="245"/>
      <c r="H74" s="245"/>
      <c r="I74" s="245"/>
      <c r="J74" s="115">
        <f>VLOOKUP(F74,'料金、単位一覧'!$A$22:$N$28,9,0)</f>
        <v>240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>
        <f t="shared" ref="AP74:AP83" si="14">SUM(K74:AO74)</f>
        <v>0</v>
      </c>
      <c r="AQ74" s="30" t="str">
        <f>IF(AP74&gt;=1,J74,"0")</f>
        <v>0</v>
      </c>
      <c r="AR74" s="312"/>
      <c r="AS74" s="312"/>
      <c r="AT74" s="319"/>
    </row>
    <row r="75" spans="1:47" ht="12.65" customHeight="1" x14ac:dyDescent="0.2">
      <c r="A75" s="292"/>
      <c r="B75" s="293"/>
      <c r="C75" s="293"/>
      <c r="D75" s="293"/>
      <c r="E75" s="294"/>
      <c r="F75" s="245" t="str">
        <f>'料金、単位一覧'!$A$24</f>
        <v>栄養アセスメント加算</v>
      </c>
      <c r="G75" s="245"/>
      <c r="H75" s="245"/>
      <c r="I75" s="245"/>
      <c r="J75" s="115">
        <f>VLOOKUP(F75,'料金、単位一覧'!$A$22:$N$28,9,0)</f>
        <v>50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>
        <f t="shared" si="14"/>
        <v>0</v>
      </c>
      <c r="AQ75" s="30" t="str">
        <f t="shared" ref="AQ75:AQ79" si="15">IF(AP75&gt;=1,J75,"0")</f>
        <v>0</v>
      </c>
      <c r="AR75" s="312"/>
      <c r="AS75" s="312"/>
      <c r="AT75" s="319"/>
    </row>
    <row r="76" spans="1:47" ht="12.65" customHeight="1" x14ac:dyDescent="0.2">
      <c r="A76" s="292"/>
      <c r="B76" s="293"/>
      <c r="C76" s="293"/>
      <c r="D76" s="293"/>
      <c r="E76" s="294"/>
      <c r="F76" s="245" t="str">
        <f>'料金、単位一覧'!$A$25</f>
        <v>栄養改善加算</v>
      </c>
      <c r="G76" s="245"/>
      <c r="H76" s="245"/>
      <c r="I76" s="245"/>
      <c r="J76" s="115">
        <f>VLOOKUP(F76,'料金、単位一覧'!$A$22:$N$28,9,0)</f>
        <v>200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>
        <f t="shared" si="14"/>
        <v>0</v>
      </c>
      <c r="AQ76" s="30" t="str">
        <f t="shared" si="15"/>
        <v>0</v>
      </c>
      <c r="AR76" s="312"/>
      <c r="AS76" s="312"/>
      <c r="AT76" s="319"/>
    </row>
    <row r="77" spans="1:47" ht="12.65" customHeight="1" x14ac:dyDescent="0.2">
      <c r="A77" s="292"/>
      <c r="B77" s="293"/>
      <c r="C77" s="293"/>
      <c r="D77" s="293"/>
      <c r="E77" s="294"/>
      <c r="F77" s="245" t="str">
        <f>'料金、単位一覧'!$A$26</f>
        <v>生活機能向上加算(Ⅰ)</v>
      </c>
      <c r="G77" s="245"/>
      <c r="H77" s="245"/>
      <c r="I77" s="245"/>
      <c r="J77" s="115">
        <f>VLOOKUP(F77,'料金、単位一覧'!$A$22:$N$28,9,0)</f>
        <v>150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>
        <f t="shared" si="14"/>
        <v>0</v>
      </c>
      <c r="AQ77" s="30" t="str">
        <f t="shared" si="15"/>
        <v>0</v>
      </c>
      <c r="AR77" s="312"/>
      <c r="AS77" s="312"/>
      <c r="AT77" s="319"/>
    </row>
    <row r="78" spans="1:47" ht="12.65" customHeight="1" x14ac:dyDescent="0.2">
      <c r="A78" s="292"/>
      <c r="B78" s="293"/>
      <c r="C78" s="293"/>
      <c r="D78" s="293"/>
      <c r="E78" s="294"/>
      <c r="F78" s="245" t="str">
        <f>'料金、単位一覧'!$A$27</f>
        <v>生活機能向上加算(Ⅱ)</v>
      </c>
      <c r="G78" s="245"/>
      <c r="H78" s="245"/>
      <c r="I78" s="245"/>
      <c r="J78" s="115">
        <f>VLOOKUP(F78,'料金、単位一覧'!$A$22:$N$28,9,0)</f>
        <v>160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>
        <f t="shared" si="14"/>
        <v>0</v>
      </c>
      <c r="AQ78" s="30" t="str">
        <f t="shared" si="15"/>
        <v>0</v>
      </c>
      <c r="AR78" s="312"/>
      <c r="AS78" s="312"/>
      <c r="AT78" s="319"/>
    </row>
    <row r="79" spans="1:47" ht="12.65" customHeight="1" x14ac:dyDescent="0.2">
      <c r="A79" s="292"/>
      <c r="B79" s="293"/>
      <c r="C79" s="293"/>
      <c r="D79" s="293"/>
      <c r="E79" s="294"/>
      <c r="F79" s="245" t="str">
        <f>'料金、単位一覧'!$A$28</f>
        <v>一体的サービス提供加算</v>
      </c>
      <c r="G79" s="245"/>
      <c r="H79" s="245"/>
      <c r="I79" s="245"/>
      <c r="J79" s="115">
        <f>VLOOKUP(F79,'料金、単位一覧'!$A$22:$N$28,9,0)</f>
        <v>480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>
        <f t="shared" si="14"/>
        <v>0</v>
      </c>
      <c r="AQ79" s="30" t="str">
        <f t="shared" si="15"/>
        <v>0</v>
      </c>
      <c r="AR79" s="312"/>
      <c r="AS79" s="312"/>
      <c r="AT79" s="319"/>
    </row>
    <row r="80" spans="1:47" ht="12.65" customHeight="1" x14ac:dyDescent="0.2">
      <c r="A80" s="270"/>
      <c r="B80" s="271"/>
      <c r="C80" s="271"/>
      <c r="D80" s="271"/>
      <c r="E80" s="295"/>
      <c r="F80" s="246" t="str">
        <f>'料金、単位一覧'!$A$17</f>
        <v>サービス提供体制強化加算(Ⅰ)</v>
      </c>
      <c r="G80" s="247"/>
      <c r="H80" s="247"/>
      <c r="I80" s="248"/>
      <c r="J80" s="116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28">
        <f t="shared" si="14"/>
        <v>0</v>
      </c>
      <c r="AQ80" s="30" t="str">
        <f>IF(AP80&gt;=1,CHOOSE($A82,'料金、単位一覧'!$I$17,'料金、単位一覧'!$L$17),"0")</f>
        <v>0</v>
      </c>
      <c r="AR80" s="312"/>
      <c r="AS80" s="312"/>
      <c r="AT80" s="319"/>
    </row>
    <row r="81" spans="1:46" ht="12.65" customHeight="1" x14ac:dyDescent="0.2">
      <c r="A81" s="249" t="s">
        <v>22</v>
      </c>
      <c r="B81" s="250"/>
      <c r="C81" s="250"/>
      <c r="D81" s="250"/>
      <c r="E81" s="251"/>
      <c r="F81" s="246" t="str">
        <f>'料金、単位一覧'!$A$18</f>
        <v>サービス提供体制強化加算(Ⅱ)</v>
      </c>
      <c r="G81" s="247"/>
      <c r="H81" s="247"/>
      <c r="I81" s="248"/>
      <c r="J81" s="116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28">
        <f t="shared" si="14"/>
        <v>0</v>
      </c>
      <c r="AQ81" s="30" t="str">
        <f>IF(AP81&gt;=1,CHOOSE($A82,'料金、単位一覧'!$I$18,'料金、単位一覧'!$L$18),"0")</f>
        <v>0</v>
      </c>
      <c r="AR81" s="312"/>
      <c r="AS81" s="312"/>
      <c r="AT81" s="319"/>
    </row>
    <row r="82" spans="1:46" ht="12.65" customHeight="1" x14ac:dyDescent="0.2">
      <c r="A82" s="267"/>
      <c r="B82" s="268"/>
      <c r="C82" s="268"/>
      <c r="D82" s="268"/>
      <c r="E82" s="269"/>
      <c r="F82" s="246" t="str">
        <f>'料金、単位一覧'!$A$19</f>
        <v>サービス提供体制強化加算(Ⅲ)</v>
      </c>
      <c r="G82" s="247"/>
      <c r="H82" s="247"/>
      <c r="I82" s="248"/>
      <c r="J82" s="116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28">
        <f t="shared" si="14"/>
        <v>0</v>
      </c>
      <c r="AQ82" s="30" t="str">
        <f>IF(AP82&gt;=1,CHOOSE($A82,'料金、単位一覧'!$I$19,'料金、単位一覧'!$L$19),"0")</f>
        <v>0</v>
      </c>
      <c r="AR82" s="312"/>
      <c r="AS82" s="312"/>
      <c r="AT82" s="319"/>
    </row>
    <row r="83" spans="1:46" ht="12.65" customHeight="1" x14ac:dyDescent="0.2">
      <c r="A83" s="270"/>
      <c r="B83" s="271"/>
      <c r="C83" s="271"/>
      <c r="D83" s="271"/>
      <c r="E83" s="272"/>
      <c r="F83" s="245" t="s">
        <v>14</v>
      </c>
      <c r="G83" s="245"/>
      <c r="H83" s="245"/>
      <c r="I83" s="245"/>
      <c r="J83" s="6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>
        <f t="shared" si="14"/>
        <v>0</v>
      </c>
      <c r="AQ83" s="30" t="str">
        <f>IF(AP83&gt;=1,CHOOSE($A82,'料金、単位一覧'!$E$31,'料金、単位一覧'!$E$32),"0")</f>
        <v>0</v>
      </c>
      <c r="AR83" s="312"/>
      <c r="AS83" s="312"/>
      <c r="AT83" s="319"/>
    </row>
    <row r="84" spans="1:46" ht="12.65" customHeight="1" x14ac:dyDescent="0.2">
      <c r="A84" s="278" t="s">
        <v>23</v>
      </c>
      <c r="B84" s="279"/>
      <c r="C84" s="279"/>
      <c r="D84" s="279"/>
      <c r="E84" s="279"/>
      <c r="F84" s="241" t="s">
        <v>209</v>
      </c>
      <c r="G84" s="241"/>
      <c r="H84" s="241"/>
      <c r="I84" s="241"/>
      <c r="J84" s="112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>
        <f>IF(SUM(K71:AO83)&gt;0,0,SUM(K84:AO84))</f>
        <v>0</v>
      </c>
      <c r="AQ84" s="113">
        <f>IFERROR(TRUNC(CHOOSE(A85,'料金、単位一覧'!$E$37,'料金、単位一覧'!$E$38,'料金、単位一覧'!$E$39,'料金、単位一覧'!$E$40,'料金、単位一覧'!$E$41)*AP84),0)</f>
        <v>0</v>
      </c>
      <c r="AR84" s="312"/>
      <c r="AS84" s="312"/>
      <c r="AT84" s="319"/>
    </row>
    <row r="85" spans="1:46" ht="12.65" customHeight="1" x14ac:dyDescent="0.2">
      <c r="A85" s="285"/>
      <c r="B85" s="286"/>
      <c r="C85" s="286"/>
      <c r="D85" s="286"/>
      <c r="E85" s="286"/>
      <c r="F85" s="245" t="s">
        <v>210</v>
      </c>
      <c r="G85" s="245"/>
      <c r="H85" s="245"/>
      <c r="I85" s="245"/>
      <c r="J85" s="6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>
        <f>IF(SUM(K71:AO83)&gt;0,0,SUM(K85:AO85))</f>
        <v>0</v>
      </c>
      <c r="AQ85" s="30">
        <f>IFERROR(TRUNC(CHOOSE(A85,'料金、単位一覧'!$H$37,'料金、単位一覧'!$H$38,'料金、単位一覧'!$H$39,'料金、単位一覧'!$H$40,'料金、単位一覧'!$H$41)*AP85),0)</f>
        <v>0</v>
      </c>
      <c r="AR85" s="312"/>
      <c r="AS85" s="312"/>
      <c r="AT85" s="319"/>
    </row>
    <row r="86" spans="1:46" ht="12.65" customHeight="1" x14ac:dyDescent="0.2">
      <c r="A86" s="285"/>
      <c r="B86" s="286"/>
      <c r="C86" s="286"/>
      <c r="D86" s="286"/>
      <c r="E86" s="286"/>
      <c r="F86" s="245" t="s">
        <v>211</v>
      </c>
      <c r="G86" s="245"/>
      <c r="H86" s="245"/>
      <c r="I86" s="245"/>
      <c r="J86" s="6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>
        <f>IF(SUM(K71:AO83)&gt;0,0,SUM(K86:AO86))</f>
        <v>0</v>
      </c>
      <c r="AQ86" s="30">
        <f>IFERROR(TRUNC(CHOOSE(A85,'料金、単位一覧'!$K$37,'料金、単位一覧'!$K$38,'料金、単位一覧'!$K$39,'料金、単位一覧'!$K$40,'料金、単位一覧'!$K$41)*AP86),0)</f>
        <v>0</v>
      </c>
      <c r="AR86" s="312"/>
      <c r="AS86" s="312"/>
      <c r="AT86" s="319"/>
    </row>
    <row r="87" spans="1:46" ht="12.65" customHeight="1" x14ac:dyDescent="0.2">
      <c r="A87" s="287" t="s">
        <v>24</v>
      </c>
      <c r="B87" s="288"/>
      <c r="C87" s="288"/>
      <c r="D87" s="288"/>
      <c r="E87" s="288"/>
      <c r="F87" s="245" t="s">
        <v>212</v>
      </c>
      <c r="G87" s="245"/>
      <c r="H87" s="245"/>
      <c r="I87" s="245"/>
      <c r="J87" s="6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>
        <f>IF(SUM(K71:AO83)&gt;0,0,SUM(K87:AO87))</f>
        <v>0</v>
      </c>
      <c r="AQ87" s="30">
        <f>IFERROR(TRUNC(CHOOSE(A85,'料金、単位一覧'!$N$37,'料金、単位一覧'!$N$38,'料金、単位一覧'!$N$39,'料金、単位一覧'!$N$40,'料金、単位一覧'!$N$41)*AP87),0)</f>
        <v>0</v>
      </c>
      <c r="AR87" s="312"/>
      <c r="AS87" s="312"/>
      <c r="AT87" s="319"/>
    </row>
    <row r="88" spans="1:46" ht="12.65" customHeight="1" x14ac:dyDescent="0.2">
      <c r="A88" s="273" t="str">
        <f>IF(A100="NG","↑介護度を選択",VLOOKUP("選択",A98:E99,2,0))</f>
        <v>↑介護度を選択</v>
      </c>
      <c r="B88" s="274"/>
      <c r="C88" s="274"/>
      <c r="D88" s="274"/>
      <c r="E88" s="274"/>
      <c r="F88" s="245" t="s">
        <v>213</v>
      </c>
      <c r="G88" s="245"/>
      <c r="H88" s="245"/>
      <c r="I88" s="245"/>
      <c r="J88" s="6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>
        <f>IF(SUM(K71:AO83)&gt;0,0,SUM(K88:AO88))</f>
        <v>0</v>
      </c>
      <c r="AQ88" s="30">
        <f>IFERROR(TRUNC(CHOOSE(A85,'料金、単位一覧'!$Q$37,'料金、単位一覧'!$Q$38,'料金、単位一覧'!$Q$39,'料金、単位一覧'!$Q$40,'料金、単位一覧'!$Q$41)*AP88),0)</f>
        <v>0</v>
      </c>
      <c r="AR88" s="312"/>
      <c r="AS88" s="312"/>
      <c r="AT88" s="319"/>
    </row>
    <row r="89" spans="1:46" ht="12.65" customHeight="1" x14ac:dyDescent="0.2">
      <c r="A89" s="273"/>
      <c r="B89" s="274"/>
      <c r="C89" s="274"/>
      <c r="D89" s="274"/>
      <c r="E89" s="274"/>
      <c r="F89" s="245" t="s">
        <v>214</v>
      </c>
      <c r="G89" s="245"/>
      <c r="H89" s="245"/>
      <c r="I89" s="245"/>
      <c r="J89" s="6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>
        <f>IF(SUM(K71:AO83)&gt;0,0,SUM(K89:AO89))</f>
        <v>0</v>
      </c>
      <c r="AQ89" s="31">
        <f>IFERROR(TRUNC(CHOOSE(A85,'料金、単位一覧'!$T$37,'料金、単位一覧'!$T$38,'料金、単位一覧'!$T$39,'料金、単位一覧'!$T$40,'料金、単位一覧'!$T$41)*AP89),0)</f>
        <v>0</v>
      </c>
      <c r="AR89" s="312"/>
      <c r="AS89" s="312"/>
      <c r="AT89" s="319"/>
    </row>
    <row r="90" spans="1:46" ht="13" x14ac:dyDescent="0.2">
      <c r="A90" s="278" t="s">
        <v>25</v>
      </c>
      <c r="B90" s="279"/>
      <c r="C90" s="279"/>
      <c r="D90" s="279"/>
      <c r="E90" s="279"/>
      <c r="F90" s="245" t="s">
        <v>215</v>
      </c>
      <c r="G90" s="245"/>
      <c r="H90" s="245"/>
      <c r="I90" s="245"/>
      <c r="J90" s="6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>
        <f>IF(SUM(K71:AO83)&gt;0,0,SUM(K90:AO90))</f>
        <v>0</v>
      </c>
      <c r="AQ90" s="31">
        <f>IFERROR(TRUNC(CHOOSE(A85,'料金、単位一覧'!$W$37,'料金、単位一覧'!$W$38,'料金、単位一覧'!$W$39,'料金、単位一覧'!$W$40,'料金、単位一覧'!$W$41)*AP90),0)</f>
        <v>0</v>
      </c>
      <c r="AR90" s="312"/>
      <c r="AS90" s="312"/>
      <c r="AT90" s="319"/>
    </row>
    <row r="91" spans="1:46" ht="13" x14ac:dyDescent="0.2">
      <c r="A91" s="282">
        <v>0.9</v>
      </c>
      <c r="B91" s="283"/>
      <c r="C91" s="283"/>
      <c r="D91" s="283"/>
      <c r="E91" s="283"/>
      <c r="F91" s="277" t="str">
        <f>'料金、単位一覧'!$A$64</f>
        <v>地域通所介護感染症災害3％加算</v>
      </c>
      <c r="G91" s="247"/>
      <c r="H91" s="247"/>
      <c r="I91" s="248"/>
      <c r="J91" s="11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>
        <f>IF(SUM(K84:AO90)&gt;0,0,SUM(K91:AO91))</f>
        <v>0</v>
      </c>
      <c r="AQ91" s="31" t="str">
        <f>IF($AA$2="する",ROUND(SUM(AQ84:AQ90)*0.03,0),"－")</f>
        <v>－</v>
      </c>
      <c r="AR91" s="312"/>
      <c r="AS91" s="312"/>
      <c r="AT91" s="319"/>
    </row>
    <row r="92" spans="1:46" ht="12.65" customHeight="1" x14ac:dyDescent="0.2">
      <c r="A92" s="282"/>
      <c r="B92" s="283"/>
      <c r="C92" s="283"/>
      <c r="D92" s="283"/>
      <c r="E92" s="284"/>
      <c r="F92" s="275" t="str">
        <f>'料金、単位一覧'!$A$44</f>
        <v>延長加算</v>
      </c>
      <c r="G92" s="276"/>
      <c r="H92" s="276"/>
      <c r="I92" s="119" t="str">
        <f>VLOOKUP(F92,'料金、単位一覧'!$A$44:$AD$65,26,0)</f>
        <v>1H</v>
      </c>
      <c r="J92" s="115">
        <f>VLOOKUP(F92,'料金、単位一覧'!$A$44:$N$65,9,0)</f>
        <v>50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>
        <f t="shared" ref="AP92:AP114" si="16">IF(SUM($K$6:$AO$18)&gt;0,0,SUM(K92:AO92))</f>
        <v>0</v>
      </c>
      <c r="AQ92" s="31">
        <f>(COUNTIF($K92:$AO92,"&gt;=5")*($J92*5))+(COUNTIF($K92:$AO92,"=4")*($J92*4))+(COUNTIF($K92:$AO92,"=3")*($J92*3))+(COUNTIF($K92:$AO92,"=2")*($J92*2))+(COUNTIF($K92:$AO92,"=1")*$J92)</f>
        <v>0</v>
      </c>
      <c r="AR92" s="312"/>
      <c r="AS92" s="312"/>
      <c r="AT92" s="319"/>
    </row>
    <row r="93" spans="1:46" ht="12.65" customHeight="1" x14ac:dyDescent="0.2">
      <c r="A93" s="278" t="s">
        <v>26</v>
      </c>
      <c r="B93" s="279"/>
      <c r="C93" s="279"/>
      <c r="D93" s="279"/>
      <c r="E93" s="290"/>
      <c r="F93" s="275" t="str">
        <f>'料金、単位一覧'!$A$45</f>
        <v>個別機能訓練加算(Ⅰ)イ</v>
      </c>
      <c r="G93" s="276"/>
      <c r="H93" s="276"/>
      <c r="I93" s="119">
        <f>VLOOKUP(F93,'料金、単位一覧'!$A$44:$AD$65,26,0)</f>
        <v>0</v>
      </c>
      <c r="J93" s="115">
        <f>VLOOKUP(F93,'料金、単位一覧'!$A$44:$N$65,9,0)</f>
        <v>56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>
        <f t="shared" si="16"/>
        <v>0</v>
      </c>
      <c r="AQ93" s="31">
        <f>AP93*J93</f>
        <v>0</v>
      </c>
      <c r="AR93" s="312"/>
      <c r="AS93" s="312"/>
      <c r="AT93" s="319"/>
    </row>
    <row r="94" spans="1:46" ht="12.65" customHeight="1" x14ac:dyDescent="0.2">
      <c r="A94" s="285"/>
      <c r="B94" s="286"/>
      <c r="C94" s="286"/>
      <c r="D94" s="286"/>
      <c r="E94" s="291"/>
      <c r="F94" s="275" t="str">
        <f>'料金、単位一覧'!$A$46</f>
        <v>個別機能訓練加算(Ⅰ)ロ</v>
      </c>
      <c r="G94" s="276"/>
      <c r="H94" s="276"/>
      <c r="I94" s="119">
        <f>VLOOKUP(F94,'料金、単位一覧'!$A$44:$AD$65,26,0)</f>
        <v>0</v>
      </c>
      <c r="J94" s="115">
        <f>VLOOKUP(F94,'料金、単位一覧'!$A$44:$N$65,9,0)</f>
        <v>76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>
        <f t="shared" si="16"/>
        <v>0</v>
      </c>
      <c r="AQ94" s="31">
        <f>AP94*J94</f>
        <v>0</v>
      </c>
      <c r="AR94" s="312"/>
      <c r="AS94" s="312"/>
      <c r="AT94" s="319"/>
    </row>
    <row r="95" spans="1:46" ht="12.65" customHeight="1" x14ac:dyDescent="0.2">
      <c r="A95" s="285"/>
      <c r="B95" s="286"/>
      <c r="C95" s="286"/>
      <c r="D95" s="286"/>
      <c r="E95" s="291"/>
      <c r="F95" s="275" t="str">
        <f>'料金、単位一覧'!$A$47</f>
        <v>個別機能訓練加算(Ⅱ)</v>
      </c>
      <c r="G95" s="276"/>
      <c r="H95" s="276"/>
      <c r="I95" s="119" t="str">
        <f>VLOOKUP(F95,'料金、単位一覧'!$A$44:$AD$65,26,0)</f>
        <v>月1回</v>
      </c>
      <c r="J95" s="115">
        <f>VLOOKUP(F95,'料金、単位一覧'!$A$44:$N$65,9,0)</f>
        <v>20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>
        <f t="shared" si="16"/>
        <v>0</v>
      </c>
      <c r="AQ95" s="31">
        <f>IF(AP95&gt;1,1,AP95)*J95</f>
        <v>0</v>
      </c>
      <c r="AR95" s="312"/>
      <c r="AS95" s="312"/>
      <c r="AT95" s="319"/>
    </row>
    <row r="96" spans="1:46" ht="12.65" customHeight="1" x14ac:dyDescent="0.2">
      <c r="A96" s="285"/>
      <c r="B96" s="286"/>
      <c r="C96" s="286"/>
      <c r="D96" s="286"/>
      <c r="E96" s="291"/>
      <c r="F96" s="275" t="str">
        <f>'料金、単位一覧'!$A$48</f>
        <v>入浴加算（Ⅰ）</v>
      </c>
      <c r="G96" s="276"/>
      <c r="H96" s="276"/>
      <c r="I96" s="119">
        <f>VLOOKUP(F96,'料金、単位一覧'!$A$44:$AD$65,26,0)</f>
        <v>0</v>
      </c>
      <c r="J96" s="115">
        <f>VLOOKUP(F96,'料金、単位一覧'!$A$44:$N$65,9,0)</f>
        <v>40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>
        <f t="shared" si="16"/>
        <v>0</v>
      </c>
      <c r="AQ96" s="31">
        <f>AP96*J96</f>
        <v>0</v>
      </c>
      <c r="AR96" s="312"/>
      <c r="AS96" s="312"/>
      <c r="AT96" s="319"/>
    </row>
    <row r="97" spans="1:46" ht="12.65" customHeight="1" x14ac:dyDescent="0.2">
      <c r="A97" s="285"/>
      <c r="B97" s="286"/>
      <c r="C97" s="286"/>
      <c r="D97" s="286"/>
      <c r="E97" s="291"/>
      <c r="F97" s="275" t="str">
        <f>'料金、単位一覧'!$A$49</f>
        <v>入浴加算（Ⅱ）</v>
      </c>
      <c r="G97" s="276"/>
      <c r="H97" s="276"/>
      <c r="I97" s="119">
        <f>VLOOKUP(F97,'料金、単位一覧'!$A$44:$AD$65,26,0)</f>
        <v>0</v>
      </c>
      <c r="J97" s="115">
        <f>VLOOKUP(F97,'料金、単位一覧'!$A$44:$N$65,9,0)</f>
        <v>55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>
        <f t="shared" si="16"/>
        <v>0</v>
      </c>
      <c r="AQ97" s="31">
        <f t="shared" ref="AQ97:AQ100" si="17">AP97*J97</f>
        <v>0</v>
      </c>
      <c r="AR97" s="312"/>
      <c r="AS97" s="312"/>
      <c r="AT97" s="319"/>
    </row>
    <row r="98" spans="1:46" ht="12.65" customHeight="1" x14ac:dyDescent="0.2">
      <c r="A98" s="120" t="str">
        <f>IF(B98&gt;0,"選択","－")</f>
        <v>－</v>
      </c>
      <c r="B98" s="171">
        <f>IFERROR(CHOOSE(A82,'料金、単位一覧'!$I$117,'料金、単位一覧'!$I$118),0)</f>
        <v>0</v>
      </c>
      <c r="C98" s="171"/>
      <c r="D98" s="171"/>
      <c r="E98" s="171"/>
      <c r="F98" s="275" t="str">
        <f>'料金、単位一覧'!$A$50</f>
        <v>認知症対応加算</v>
      </c>
      <c r="G98" s="276"/>
      <c r="H98" s="276"/>
      <c r="I98" s="119">
        <f>VLOOKUP(F98,'料金、単位一覧'!$A$44:$AD$65,26,0)</f>
        <v>0</v>
      </c>
      <c r="J98" s="115">
        <f>VLOOKUP(F98,'料金、単位一覧'!$A$44:$N$65,9,0)</f>
        <v>60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>
        <f t="shared" si="16"/>
        <v>0</v>
      </c>
      <c r="AQ98" s="31">
        <f t="shared" si="17"/>
        <v>0</v>
      </c>
      <c r="AR98" s="312"/>
      <c r="AS98" s="312"/>
      <c r="AT98" s="319"/>
    </row>
    <row r="99" spans="1:46" ht="12.65" customHeight="1" x14ac:dyDescent="0.2">
      <c r="A99" s="120" t="str">
        <f>IF(B99&gt;0,"選択","－")</f>
        <v>－</v>
      </c>
      <c r="B99" s="171">
        <f>IFERROR(CHOOSE(A85,'料金、単位一覧'!$I$119,'料金、単位一覧'!$I$120,'料金、単位一覧'!$I$121,'料金、単位一覧'!$I$122,'料金、単位一覧'!$I$123),0)</f>
        <v>0</v>
      </c>
      <c r="C99" s="171"/>
      <c r="D99" s="171"/>
      <c r="E99" s="171"/>
      <c r="F99" s="275" t="str">
        <f>'料金、単位一覧'!$A$51</f>
        <v>若年性認知利用者受入加算</v>
      </c>
      <c r="G99" s="276"/>
      <c r="H99" s="276"/>
      <c r="I99" s="119">
        <f>VLOOKUP(F99,'料金、単位一覧'!$A$44:$AD$65,26,0)</f>
        <v>0</v>
      </c>
      <c r="J99" s="115">
        <f>VLOOKUP(F99,'料金、単位一覧'!$A$44:$N$65,9,0)</f>
        <v>60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>
        <f t="shared" si="16"/>
        <v>0</v>
      </c>
      <c r="AQ99" s="31">
        <f t="shared" si="17"/>
        <v>0</v>
      </c>
      <c r="AR99" s="312"/>
      <c r="AS99" s="312"/>
      <c r="AT99" s="319"/>
    </row>
    <row r="100" spans="1:46" ht="13" x14ac:dyDescent="0.2">
      <c r="A100" s="289" t="str">
        <f>IF(A98=A99,"NG","OK")</f>
        <v>NG</v>
      </c>
      <c r="B100" s="171"/>
      <c r="C100" s="171"/>
      <c r="D100" s="171"/>
      <c r="E100" s="171"/>
      <c r="F100" s="275" t="str">
        <f>'料金、単位一覧'!$A$52</f>
        <v>中重度ケア体制加算</v>
      </c>
      <c r="G100" s="276"/>
      <c r="H100" s="276"/>
      <c r="I100" s="119">
        <f>VLOOKUP(F100,'料金、単位一覧'!$A$44:$AD$65,26,0)</f>
        <v>0</v>
      </c>
      <c r="J100" s="115">
        <f>VLOOKUP(F100,'料金、単位一覧'!$A$44:$N$65,9,0)</f>
        <v>45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>
        <f t="shared" si="16"/>
        <v>0</v>
      </c>
      <c r="AQ100" s="31">
        <f t="shared" si="17"/>
        <v>0</v>
      </c>
      <c r="AR100" s="312"/>
      <c r="AS100" s="312"/>
      <c r="AT100" s="319"/>
    </row>
    <row r="101" spans="1:46" ht="13" x14ac:dyDescent="0.2">
      <c r="A101" s="121"/>
      <c r="B101" s="4"/>
      <c r="C101" s="4"/>
      <c r="D101" s="4"/>
      <c r="E101" s="4"/>
      <c r="F101" s="275" t="str">
        <f>'料金、単位一覧'!$A$53</f>
        <v>生活機能向上連携加算(Ⅰ)</v>
      </c>
      <c r="G101" s="276"/>
      <c r="H101" s="276"/>
      <c r="I101" s="119" t="str">
        <f>VLOOKUP(F101,'料金、単位一覧'!$A$44:$AD$65,26,0)</f>
        <v>月1回</v>
      </c>
      <c r="J101" s="115">
        <f>VLOOKUP(F101,'料金、単位一覧'!$A$44:$N$65,9,0)</f>
        <v>100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>
        <f t="shared" si="16"/>
        <v>0</v>
      </c>
      <c r="AQ101" s="31">
        <f>IF(AP101&gt;1,1,AP101)*J101</f>
        <v>0</v>
      </c>
      <c r="AR101" s="312"/>
      <c r="AS101" s="312"/>
      <c r="AT101" s="319"/>
    </row>
    <row r="102" spans="1:46" ht="13" x14ac:dyDescent="0.2">
      <c r="A102" s="121"/>
      <c r="B102" s="4"/>
      <c r="C102" s="4"/>
      <c r="D102" s="4"/>
      <c r="E102" s="4"/>
      <c r="F102" s="275" t="str">
        <f>'料金、単位一覧'!$A$54</f>
        <v>生活機能向上連携加算(Ⅱ)</v>
      </c>
      <c r="G102" s="276"/>
      <c r="H102" s="276"/>
      <c r="I102" s="119" t="str">
        <f>VLOOKUP(F102,'料金、単位一覧'!$A$44:$AD$65,26,0)</f>
        <v>月1回</v>
      </c>
      <c r="J102" s="115">
        <f>VLOOKUP(F102,'料金、単位一覧'!$A$44:$N$65,9,0)</f>
        <v>200</v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>
        <f t="shared" si="16"/>
        <v>0</v>
      </c>
      <c r="AQ102" s="31">
        <f t="shared" ref="AQ102:AQ105" si="18">IF(AP102&gt;1,1,AP102)*J102</f>
        <v>0</v>
      </c>
      <c r="AR102" s="312"/>
      <c r="AS102" s="312"/>
      <c r="AT102" s="319"/>
    </row>
    <row r="103" spans="1:46" ht="13" x14ac:dyDescent="0.2">
      <c r="A103" s="121"/>
      <c r="B103" s="4"/>
      <c r="C103" s="4"/>
      <c r="D103" s="4"/>
      <c r="E103" s="4"/>
      <c r="F103" s="275" t="str">
        <f>'料金、単位一覧'!$A$55</f>
        <v>ADL維持等加算(Ⅰ)</v>
      </c>
      <c r="G103" s="276"/>
      <c r="H103" s="276"/>
      <c r="I103" s="119" t="str">
        <f>VLOOKUP(F103,'料金、単位一覧'!$A$44:$AD$65,26,0)</f>
        <v>月1回</v>
      </c>
      <c r="J103" s="115">
        <f>VLOOKUP(F103,'料金、単位一覧'!$A$44:$N$65,9,0)</f>
        <v>30</v>
      </c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>
        <f t="shared" si="16"/>
        <v>0</v>
      </c>
      <c r="AQ103" s="31">
        <f t="shared" si="18"/>
        <v>0</v>
      </c>
      <c r="AR103" s="312"/>
      <c r="AS103" s="312"/>
      <c r="AT103" s="319"/>
    </row>
    <row r="104" spans="1:46" ht="13" x14ac:dyDescent="0.2">
      <c r="A104" s="121"/>
      <c r="B104" s="4"/>
      <c r="C104" s="4"/>
      <c r="D104" s="4"/>
      <c r="E104" s="4"/>
      <c r="F104" s="275" t="str">
        <f>'料金、単位一覧'!$A$56</f>
        <v>ADL維持等加算(Ⅱ)</v>
      </c>
      <c r="G104" s="276"/>
      <c r="H104" s="276"/>
      <c r="I104" s="119" t="str">
        <f>VLOOKUP(F104,'料金、単位一覧'!$A$44:$AD$65,26,0)</f>
        <v>月1回</v>
      </c>
      <c r="J104" s="115">
        <f>VLOOKUP(F104,'料金、単位一覧'!$A$44:$N$65,9,0)</f>
        <v>60</v>
      </c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>
        <f t="shared" si="16"/>
        <v>0</v>
      </c>
      <c r="AQ104" s="31">
        <f t="shared" si="18"/>
        <v>0</v>
      </c>
      <c r="AR104" s="312"/>
      <c r="AS104" s="312"/>
      <c r="AT104" s="319"/>
    </row>
    <row r="105" spans="1:46" ht="13" x14ac:dyDescent="0.2">
      <c r="A105" s="121"/>
      <c r="B105" s="4"/>
      <c r="C105" s="4"/>
      <c r="D105" s="4"/>
      <c r="E105" s="4"/>
      <c r="F105" s="275" t="str">
        <f>'料金、単位一覧'!$A$57</f>
        <v>栄養アセスメント加算</v>
      </c>
      <c r="G105" s="276"/>
      <c r="H105" s="276"/>
      <c r="I105" s="119" t="str">
        <f>VLOOKUP(F105,'料金、単位一覧'!$A$44:$AD$65,26,0)</f>
        <v>月1回</v>
      </c>
      <c r="J105" s="115">
        <f>VLOOKUP(F105,'料金、単位一覧'!$A$44:$N$65,9,0)</f>
        <v>50</v>
      </c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>
        <f t="shared" si="16"/>
        <v>0</v>
      </c>
      <c r="AQ105" s="31">
        <f t="shared" si="18"/>
        <v>0</v>
      </c>
      <c r="AR105" s="312"/>
      <c r="AS105" s="312"/>
      <c r="AT105" s="319"/>
    </row>
    <row r="106" spans="1:46" ht="13" x14ac:dyDescent="0.2">
      <c r="A106" s="121"/>
      <c r="B106" s="4"/>
      <c r="C106" s="4"/>
      <c r="D106" s="4"/>
      <c r="E106" s="4"/>
      <c r="F106" s="275" t="str">
        <f>'料金、単位一覧'!$A$58</f>
        <v>栄養改善加算</v>
      </c>
      <c r="G106" s="276"/>
      <c r="H106" s="276"/>
      <c r="I106" s="119" t="str">
        <f>VLOOKUP(F106,'料金、単位一覧'!$A$44:$AD$65,26,0)</f>
        <v>月2回</v>
      </c>
      <c r="J106" s="115">
        <f>VLOOKUP(F106,'料金、単位一覧'!$A$44:$N$65,9,0)</f>
        <v>200</v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>
        <f t="shared" si="16"/>
        <v>0</v>
      </c>
      <c r="AQ106" s="31">
        <f>IF(AP106&gt;2,2,AP106)*J106</f>
        <v>0</v>
      </c>
      <c r="AR106" s="312"/>
      <c r="AS106" s="312"/>
      <c r="AT106" s="319"/>
    </row>
    <row r="107" spans="1:46" ht="13" x14ac:dyDescent="0.2">
      <c r="A107" s="121"/>
      <c r="B107" s="4"/>
      <c r="C107" s="4"/>
      <c r="D107" s="4"/>
      <c r="E107" s="4"/>
      <c r="F107" s="275" t="str">
        <f>'料金、単位一覧'!$A$59</f>
        <v>口腔・栄養スクリーニング加算(Ⅰ)</v>
      </c>
      <c r="G107" s="276"/>
      <c r="H107" s="276"/>
      <c r="I107" s="119" t="str">
        <f>VLOOKUP(F107,'料金、単位一覧'!$A$44:$AD$65,26,0)</f>
        <v>月1回</v>
      </c>
      <c r="J107" s="115">
        <f>VLOOKUP(F107,'料金、単位一覧'!$A$44:$N$65,9,0)</f>
        <v>20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>
        <f t="shared" si="16"/>
        <v>0</v>
      </c>
      <c r="AQ107" s="31">
        <f t="shared" ref="AQ107:AQ108" si="19">IF(AP107&gt;1,1,AP107)*J107</f>
        <v>0</v>
      </c>
      <c r="AR107" s="312"/>
      <c r="AS107" s="312"/>
      <c r="AT107" s="319"/>
    </row>
    <row r="108" spans="1:46" ht="13" x14ac:dyDescent="0.2">
      <c r="A108" s="121"/>
      <c r="B108" s="4"/>
      <c r="C108" s="4"/>
      <c r="D108" s="4"/>
      <c r="E108" s="4"/>
      <c r="F108" s="275" t="str">
        <f>'料金、単位一覧'!$A$60</f>
        <v>口腔・栄養スクリーニング加算(Ⅱ)</v>
      </c>
      <c r="G108" s="276"/>
      <c r="H108" s="276"/>
      <c r="I108" s="119" t="str">
        <f>VLOOKUP(F108,'料金、単位一覧'!$A$44:$AD$65,26,0)</f>
        <v>月1回</v>
      </c>
      <c r="J108" s="115">
        <f>VLOOKUP(F108,'料金、単位一覧'!$A$44:$N$65,9,0)</f>
        <v>5</v>
      </c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>
        <f t="shared" si="16"/>
        <v>0</v>
      </c>
      <c r="AQ108" s="31">
        <f t="shared" si="19"/>
        <v>0</v>
      </c>
      <c r="AR108" s="312"/>
      <c r="AS108" s="312"/>
      <c r="AT108" s="319"/>
    </row>
    <row r="109" spans="1:46" ht="13" x14ac:dyDescent="0.2">
      <c r="A109" s="121"/>
      <c r="B109" s="4"/>
      <c r="C109" s="4"/>
      <c r="D109" s="4"/>
      <c r="E109" s="4"/>
      <c r="F109" s="275" t="str">
        <f>'料金、単位一覧'!$A$61</f>
        <v>口腔機能向上加算(Ⅰ)</v>
      </c>
      <c r="G109" s="276"/>
      <c r="H109" s="276"/>
      <c r="I109" s="119" t="str">
        <f>VLOOKUP(F109,'料金、単位一覧'!$A$44:$AD$65,26,0)</f>
        <v>月2回</v>
      </c>
      <c r="J109" s="115">
        <f>VLOOKUP(F109,'料金、単位一覧'!$A$44:$N$65,9,0)</f>
        <v>150</v>
      </c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>
        <f t="shared" si="16"/>
        <v>0</v>
      </c>
      <c r="AQ109" s="31">
        <f t="shared" ref="AQ109:AQ110" si="20">IF(AP109&gt;2,2,AP109)*J109</f>
        <v>0</v>
      </c>
      <c r="AR109" s="312"/>
      <c r="AS109" s="312"/>
      <c r="AT109" s="319"/>
    </row>
    <row r="110" spans="1:46" ht="12.65" customHeight="1" x14ac:dyDescent="0.2">
      <c r="A110" s="121"/>
      <c r="B110" s="4"/>
      <c r="C110" s="4"/>
      <c r="D110" s="4"/>
      <c r="E110" s="4"/>
      <c r="F110" s="275" t="str">
        <f>'料金、単位一覧'!$A$62</f>
        <v>口腔機能向上加算(Ⅱ)</v>
      </c>
      <c r="G110" s="276"/>
      <c r="H110" s="276"/>
      <c r="I110" s="119" t="str">
        <f>VLOOKUP(F110,'料金、単位一覧'!$A$44:$AD$65,26,0)</f>
        <v>月2回</v>
      </c>
      <c r="J110" s="115">
        <f>VLOOKUP(F110,'料金、単位一覧'!$A$44:$N$65,9,0)</f>
        <v>160</v>
      </c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>
        <f t="shared" si="16"/>
        <v>0</v>
      </c>
      <c r="AQ110" s="31">
        <f t="shared" si="20"/>
        <v>0</v>
      </c>
      <c r="AR110" s="312"/>
      <c r="AS110" s="312"/>
      <c r="AT110" s="319"/>
    </row>
    <row r="111" spans="1:46" ht="13" x14ac:dyDescent="0.2">
      <c r="A111" s="121"/>
      <c r="B111" s="4"/>
      <c r="C111" s="4"/>
      <c r="D111" s="4"/>
      <c r="E111" s="4"/>
      <c r="F111" s="275" t="str">
        <f>'料金、単位一覧'!$A$63</f>
        <v>科学的介護推進体制加算</v>
      </c>
      <c r="G111" s="276"/>
      <c r="H111" s="276"/>
      <c r="I111" s="119" t="str">
        <f>VLOOKUP(F111,'料金、単位一覧'!$A$44:$AD$65,26,0)</f>
        <v>月1回</v>
      </c>
      <c r="J111" s="115">
        <f>VLOOKUP(F111,'料金、単位一覧'!$A$44:$N$65,9,0)</f>
        <v>40</v>
      </c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>
        <f t="shared" si="16"/>
        <v>0</v>
      </c>
      <c r="AQ111" s="31">
        <f>IF(AP111&gt;1,1,AP111)*J111</f>
        <v>0</v>
      </c>
      <c r="AR111" s="312"/>
      <c r="AS111" s="312"/>
      <c r="AT111" s="319"/>
    </row>
    <row r="112" spans="1:46" ht="13" x14ac:dyDescent="0.2">
      <c r="A112" s="121"/>
      <c r="B112" s="4"/>
      <c r="C112" s="4"/>
      <c r="D112" s="4"/>
      <c r="E112" s="4"/>
      <c r="F112" s="246" t="str">
        <f>'料金、単位一覧'!$A$68</f>
        <v>サービス提供体制強化加算(Ⅰ)</v>
      </c>
      <c r="G112" s="247"/>
      <c r="H112" s="247"/>
      <c r="I112" s="248"/>
      <c r="J112" s="115">
        <f>VLOOKUP(F112,'料金、単位一覧'!$A$68:$N$70,9,0)</f>
        <v>22</v>
      </c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>
        <f t="shared" si="16"/>
        <v>0</v>
      </c>
      <c r="AQ112" s="31">
        <f t="shared" ref="AQ112:AQ115" si="21">AP112*J112</f>
        <v>0</v>
      </c>
      <c r="AR112" s="312"/>
      <c r="AS112" s="312"/>
      <c r="AT112" s="319"/>
    </row>
    <row r="113" spans="1:46" ht="13" x14ac:dyDescent="0.2">
      <c r="A113" s="122"/>
      <c r="B113" s="123"/>
      <c r="C113" s="123"/>
      <c r="D113" s="123"/>
      <c r="E113" s="37"/>
      <c r="F113" s="246" t="str">
        <f>'料金、単位一覧'!$A$69</f>
        <v>サービス提供体制強化加算(Ⅱ)</v>
      </c>
      <c r="G113" s="247"/>
      <c r="H113" s="247"/>
      <c r="I113" s="248"/>
      <c r="J113" s="115">
        <f>VLOOKUP(F113,'料金、単位一覧'!$A$68:$N$70,9,0)</f>
        <v>18</v>
      </c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>
        <f t="shared" si="16"/>
        <v>0</v>
      </c>
      <c r="AQ113" s="31">
        <f t="shared" si="21"/>
        <v>0</v>
      </c>
      <c r="AR113" s="312"/>
      <c r="AS113" s="312"/>
      <c r="AT113" s="319"/>
    </row>
    <row r="114" spans="1:46" ht="13" x14ac:dyDescent="0.2">
      <c r="A114" s="122"/>
      <c r="B114" s="123"/>
      <c r="C114" s="123"/>
      <c r="D114" s="123"/>
      <c r="E114" s="37"/>
      <c r="F114" s="246" t="str">
        <f>'料金、単位一覧'!$A$70</f>
        <v>サービス提供体制強化加算(Ⅲ)</v>
      </c>
      <c r="G114" s="247"/>
      <c r="H114" s="247"/>
      <c r="I114" s="248"/>
      <c r="J114" s="115">
        <f>VLOOKUP(F114,'料金、単位一覧'!$A$68:$N$70,9,0)</f>
        <v>6</v>
      </c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>
        <f t="shared" si="16"/>
        <v>0</v>
      </c>
      <c r="AQ114" s="31">
        <f t="shared" si="21"/>
        <v>0</v>
      </c>
      <c r="AR114" s="312"/>
      <c r="AS114" s="312"/>
      <c r="AT114" s="319"/>
    </row>
    <row r="115" spans="1:46" ht="12.65" customHeight="1" x14ac:dyDescent="0.2">
      <c r="A115" s="121"/>
      <c r="B115" s="4"/>
      <c r="C115" s="4"/>
      <c r="D115" s="4"/>
      <c r="E115" s="4"/>
      <c r="F115" s="246" t="s">
        <v>207</v>
      </c>
      <c r="G115" s="247"/>
      <c r="H115" s="247"/>
      <c r="I115" s="248"/>
      <c r="J115" s="124">
        <f>'料金、単位一覧'!$I$73</f>
        <v>-47</v>
      </c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>
        <f>IF(SUM($K$6:$AO$18)&gt;0,0,SUM(K115:AO115))</f>
        <v>0</v>
      </c>
      <c r="AQ115" s="31">
        <f t="shared" si="21"/>
        <v>0</v>
      </c>
      <c r="AR115" s="313"/>
      <c r="AS115" s="313"/>
      <c r="AT115" s="320"/>
    </row>
    <row r="116" spans="1:46" ht="12.65" customHeight="1" x14ac:dyDescent="0.2">
      <c r="A116" s="121"/>
      <c r="B116" s="296" t="s">
        <v>208</v>
      </c>
      <c r="C116" s="296"/>
      <c r="D116" s="296"/>
      <c r="E116" s="296"/>
      <c r="F116" s="280" t="str">
        <f>'料金、単位一覧'!$A$99</f>
        <v>昼食代</v>
      </c>
      <c r="G116" s="281"/>
      <c r="H116" s="281"/>
      <c r="I116" s="281"/>
      <c r="J116" s="125">
        <f>VLOOKUP(F116,'料金、単位一覧'!$A$99:$N$113,9,0)</f>
        <v>0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>
        <f>SUM(K116:AO116)</f>
        <v>0</v>
      </c>
      <c r="AQ116" s="126" t="s">
        <v>217</v>
      </c>
      <c r="AR116" s="127">
        <f>AP116*J116</f>
        <v>0</v>
      </c>
      <c r="AS116" s="128"/>
      <c r="AT116" s="129">
        <f>AR116</f>
        <v>0</v>
      </c>
    </row>
    <row r="117" spans="1:46" ht="12.65" customHeight="1" x14ac:dyDescent="0.2">
      <c r="A117" s="121"/>
      <c r="B117" s="296"/>
      <c r="C117" s="296"/>
      <c r="D117" s="296"/>
      <c r="E117" s="296"/>
      <c r="F117" s="280" t="str">
        <f>'料金、単位一覧'!$A$100</f>
        <v>おやつ代</v>
      </c>
      <c r="G117" s="281"/>
      <c r="H117" s="281"/>
      <c r="I117" s="281"/>
      <c r="J117" s="125">
        <f>VLOOKUP(F117,'料金、単位一覧'!$A$99:$N$113,9,0)</f>
        <v>0</v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>
        <f t="shared" ref="AP117:AP129" si="22">SUM(K117:AO117)</f>
        <v>0</v>
      </c>
      <c r="AQ117" s="126" t="s">
        <v>217</v>
      </c>
      <c r="AR117" s="127">
        <f>IFERROR(AP117*J117,"")</f>
        <v>0</v>
      </c>
      <c r="AS117" s="34"/>
      <c r="AT117" s="130">
        <f t="shared" ref="AT117:AT128" si="23">AR117</f>
        <v>0</v>
      </c>
    </row>
    <row r="118" spans="1:46" ht="12.65" customHeight="1" x14ac:dyDescent="0.2">
      <c r="A118" s="121"/>
      <c r="B118" s="296"/>
      <c r="C118" s="296"/>
      <c r="D118" s="296"/>
      <c r="E118" s="296"/>
      <c r="F118" s="280" t="str">
        <f>'料金、単位一覧'!$A$101</f>
        <v>パット代</v>
      </c>
      <c r="G118" s="281"/>
      <c r="H118" s="281"/>
      <c r="I118" s="281"/>
      <c r="J118" s="125">
        <f>VLOOKUP(F118,'料金、単位一覧'!$A$99:$N$113,9,0)</f>
        <v>0</v>
      </c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>
        <f t="shared" si="22"/>
        <v>0</v>
      </c>
      <c r="AQ118" s="126" t="s">
        <v>217</v>
      </c>
      <c r="AR118" s="127">
        <f t="shared" ref="AR118:AR129" si="24">AP118*J118</f>
        <v>0</v>
      </c>
      <c r="AS118" s="34"/>
      <c r="AT118" s="130">
        <f t="shared" si="23"/>
        <v>0</v>
      </c>
    </row>
    <row r="119" spans="1:46" ht="12.65" customHeight="1" x14ac:dyDescent="0.2">
      <c r="A119" s="121"/>
      <c r="B119" s="296"/>
      <c r="C119" s="296"/>
      <c r="D119" s="296"/>
      <c r="E119" s="296"/>
      <c r="F119" s="280" t="str">
        <f>'料金、単位一覧'!$A$102</f>
        <v>リハビリパンツ代</v>
      </c>
      <c r="G119" s="281"/>
      <c r="H119" s="281"/>
      <c r="I119" s="281"/>
      <c r="J119" s="125">
        <f>VLOOKUP(F119,'料金、単位一覧'!$A$99:$N$113,9,0)</f>
        <v>0</v>
      </c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>
        <f t="shared" si="22"/>
        <v>0</v>
      </c>
      <c r="AQ119" s="126" t="s">
        <v>217</v>
      </c>
      <c r="AR119" s="127">
        <f t="shared" si="24"/>
        <v>0</v>
      </c>
      <c r="AS119" s="34"/>
      <c r="AT119" s="130">
        <f t="shared" si="23"/>
        <v>0</v>
      </c>
    </row>
    <row r="120" spans="1:46" ht="12.65" customHeight="1" x14ac:dyDescent="0.2">
      <c r="A120" s="121"/>
      <c r="B120" s="296"/>
      <c r="C120" s="296"/>
      <c r="D120" s="296"/>
      <c r="E120" s="296"/>
      <c r="F120" s="280" t="str">
        <f>'料金、単位一覧'!$A$103</f>
        <v>おむつ代</v>
      </c>
      <c r="G120" s="281"/>
      <c r="H120" s="281"/>
      <c r="I120" s="281"/>
      <c r="J120" s="125">
        <f>VLOOKUP(F120,'料金、単位一覧'!$A$99:$N$113,9,0)</f>
        <v>0</v>
      </c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>
        <f t="shared" si="22"/>
        <v>0</v>
      </c>
      <c r="AQ120" s="126" t="s">
        <v>217</v>
      </c>
      <c r="AR120" s="127">
        <f t="shared" si="24"/>
        <v>0</v>
      </c>
      <c r="AS120" s="34"/>
      <c r="AT120" s="130">
        <f t="shared" si="23"/>
        <v>0</v>
      </c>
    </row>
    <row r="121" spans="1:46" ht="12.65" customHeight="1" x14ac:dyDescent="0.2">
      <c r="A121" s="121"/>
      <c r="B121" s="296"/>
      <c r="C121" s="296"/>
      <c r="D121" s="296"/>
      <c r="E121" s="296"/>
      <c r="F121" s="280" t="str">
        <f>'料金、単位一覧'!$A$104</f>
        <v>お泊りサービス</v>
      </c>
      <c r="G121" s="281"/>
      <c r="H121" s="281"/>
      <c r="I121" s="281"/>
      <c r="J121" s="125">
        <f>VLOOKUP(F121,'料金、単位一覧'!$A$99:$N$113,9,0)</f>
        <v>0</v>
      </c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>
        <f t="shared" si="22"/>
        <v>0</v>
      </c>
      <c r="AQ121" s="126" t="s">
        <v>217</v>
      </c>
      <c r="AR121" s="127">
        <f t="shared" si="24"/>
        <v>0</v>
      </c>
      <c r="AS121" s="34"/>
      <c r="AT121" s="130">
        <f t="shared" si="23"/>
        <v>0</v>
      </c>
    </row>
    <row r="122" spans="1:46" ht="12.65" customHeight="1" x14ac:dyDescent="0.2">
      <c r="A122" s="121"/>
      <c r="B122" s="296"/>
      <c r="C122" s="296"/>
      <c r="D122" s="296"/>
      <c r="E122" s="296"/>
      <c r="F122" s="280" t="str">
        <f>'料金、単位一覧'!$A$105</f>
        <v>シーツ交換代</v>
      </c>
      <c r="G122" s="281"/>
      <c r="H122" s="281"/>
      <c r="I122" s="281"/>
      <c r="J122" s="125">
        <f>VLOOKUP(F122,'料金、単位一覧'!$A$99:$N$113,9,0)</f>
        <v>0</v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>
        <f t="shared" si="22"/>
        <v>0</v>
      </c>
      <c r="AQ122" s="126" t="s">
        <v>217</v>
      </c>
      <c r="AR122" s="127">
        <f t="shared" si="24"/>
        <v>0</v>
      </c>
      <c r="AS122" s="34"/>
      <c r="AT122" s="130">
        <f t="shared" si="23"/>
        <v>0</v>
      </c>
    </row>
    <row r="123" spans="1:46" ht="12.65" customHeight="1" x14ac:dyDescent="0.2">
      <c r="A123" s="121"/>
      <c r="B123" s="296"/>
      <c r="C123" s="296"/>
      <c r="D123" s="296"/>
      <c r="E123" s="296"/>
      <c r="F123" s="280" t="str">
        <f>'料金、単位一覧'!$A$106</f>
        <v>夕食代</v>
      </c>
      <c r="G123" s="281"/>
      <c r="H123" s="281"/>
      <c r="I123" s="281"/>
      <c r="J123" s="125">
        <f>VLOOKUP(F123,'料金、単位一覧'!$A$99:$N$113,9,0)</f>
        <v>0</v>
      </c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>
        <f t="shared" si="22"/>
        <v>0</v>
      </c>
      <c r="AQ123" s="126" t="s">
        <v>217</v>
      </c>
      <c r="AR123" s="127">
        <f t="shared" si="24"/>
        <v>0</v>
      </c>
      <c r="AS123" s="34"/>
      <c r="AT123" s="130">
        <f t="shared" si="23"/>
        <v>0</v>
      </c>
    </row>
    <row r="124" spans="1:46" ht="12.65" customHeight="1" x14ac:dyDescent="0.2">
      <c r="A124" s="121"/>
      <c r="B124" s="296"/>
      <c r="C124" s="296"/>
      <c r="D124" s="296"/>
      <c r="E124" s="296"/>
      <c r="F124" s="280" t="str">
        <f>'料金、単位一覧'!$A$107</f>
        <v>朝食代</v>
      </c>
      <c r="G124" s="281"/>
      <c r="H124" s="281"/>
      <c r="I124" s="281"/>
      <c r="J124" s="125">
        <f>VLOOKUP(F124,'料金、単位一覧'!$A$99:$N$113,9,0)</f>
        <v>0</v>
      </c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>
        <f t="shared" si="22"/>
        <v>0</v>
      </c>
      <c r="AQ124" s="126" t="s">
        <v>217</v>
      </c>
      <c r="AR124" s="127">
        <f t="shared" si="24"/>
        <v>0</v>
      </c>
      <c r="AS124" s="34"/>
      <c r="AT124" s="130">
        <f t="shared" si="23"/>
        <v>0</v>
      </c>
    </row>
    <row r="125" spans="1:46" ht="12.65" customHeight="1" x14ac:dyDescent="0.2">
      <c r="A125" s="121"/>
      <c r="B125" s="296"/>
      <c r="C125" s="296"/>
      <c r="D125" s="296"/>
      <c r="E125" s="296"/>
      <c r="F125" s="280" t="str">
        <f>'料金、単位一覧'!$A$108</f>
        <v>時間外利用料</v>
      </c>
      <c r="G125" s="281"/>
      <c r="H125" s="281"/>
      <c r="I125" s="281"/>
      <c r="J125" s="125">
        <f>VLOOKUP(F125,'料金、単位一覧'!$A$99:$N$113,9,0)</f>
        <v>0</v>
      </c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>
        <f t="shared" si="22"/>
        <v>0</v>
      </c>
      <c r="AQ125" s="126" t="s">
        <v>217</v>
      </c>
      <c r="AR125" s="127">
        <f t="shared" si="24"/>
        <v>0</v>
      </c>
      <c r="AS125" s="34"/>
      <c r="AT125" s="130">
        <f t="shared" si="23"/>
        <v>0</v>
      </c>
    </row>
    <row r="126" spans="1:46" ht="12.65" customHeight="1" x14ac:dyDescent="0.2">
      <c r="A126" s="121"/>
      <c r="B126" s="296"/>
      <c r="C126" s="296"/>
      <c r="D126" s="296"/>
      <c r="E126" s="296"/>
      <c r="F126" s="280" t="str">
        <f>'料金、単位一覧'!$A$109</f>
        <v>洗濯代</v>
      </c>
      <c r="G126" s="281"/>
      <c r="H126" s="281"/>
      <c r="I126" s="281"/>
      <c r="J126" s="125">
        <f>VLOOKUP(F126,'料金、単位一覧'!$A$99:$N$113,9,0)</f>
        <v>0</v>
      </c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>
        <f t="shared" si="22"/>
        <v>0</v>
      </c>
      <c r="AQ126" s="126" t="s">
        <v>217</v>
      </c>
      <c r="AR126" s="127">
        <f t="shared" si="24"/>
        <v>0</v>
      </c>
      <c r="AS126" s="34"/>
      <c r="AT126" s="130">
        <f t="shared" si="23"/>
        <v>0</v>
      </c>
    </row>
    <row r="127" spans="1:46" ht="12.65" customHeight="1" x14ac:dyDescent="0.2">
      <c r="A127" s="121"/>
      <c r="B127" s="296"/>
      <c r="C127" s="296"/>
      <c r="D127" s="296"/>
      <c r="E127" s="296"/>
      <c r="F127" s="280" t="str">
        <f>'料金、単位一覧'!$A$110</f>
        <v>通院サポート（最初の３時間）</v>
      </c>
      <c r="G127" s="281"/>
      <c r="H127" s="281"/>
      <c r="I127" s="281"/>
      <c r="J127" s="125">
        <f>VLOOKUP(F127,'料金、単位一覧'!$A$99:$N$113,9,0)</f>
        <v>0</v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>
        <f t="shared" si="22"/>
        <v>0</v>
      </c>
      <c r="AQ127" s="126" t="s">
        <v>217</v>
      </c>
      <c r="AR127" s="127">
        <f t="shared" si="24"/>
        <v>0</v>
      </c>
      <c r="AS127" s="34"/>
      <c r="AT127" s="130">
        <f t="shared" si="23"/>
        <v>0</v>
      </c>
    </row>
    <row r="128" spans="1:46" ht="12.65" customHeight="1" x14ac:dyDescent="0.2">
      <c r="A128" s="121"/>
      <c r="B128" s="296"/>
      <c r="C128" s="296"/>
      <c r="D128" s="296"/>
      <c r="E128" s="296"/>
      <c r="F128" s="280" t="str">
        <f>'料金、単位一覧'!$A$111</f>
        <v>通院サポート延長（１時間毎）</v>
      </c>
      <c r="G128" s="281"/>
      <c r="H128" s="281"/>
      <c r="I128" s="281"/>
      <c r="J128" s="125">
        <f>VLOOKUP(F128,'料金、単位一覧'!$A$99:$N$113,9,0)</f>
        <v>0</v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>
        <f t="shared" si="22"/>
        <v>0</v>
      </c>
      <c r="AQ128" s="126" t="s">
        <v>217</v>
      </c>
      <c r="AR128" s="127">
        <f t="shared" si="24"/>
        <v>0</v>
      </c>
      <c r="AS128" s="34"/>
      <c r="AT128" s="130">
        <f t="shared" si="23"/>
        <v>0</v>
      </c>
    </row>
    <row r="129" spans="1:47" ht="12.65" customHeight="1" x14ac:dyDescent="0.2">
      <c r="A129" s="121"/>
      <c r="B129" s="296"/>
      <c r="C129" s="296"/>
      <c r="D129" s="296"/>
      <c r="E129" s="296"/>
      <c r="F129" s="280" t="str">
        <f>'料金、単位一覧'!$A$112</f>
        <v>保険外事業利用（要介護）</v>
      </c>
      <c r="G129" s="281"/>
      <c r="H129" s="281"/>
      <c r="I129" s="281"/>
      <c r="J129" s="125">
        <f>VLOOKUP(F129,'料金、単位一覧'!$A$99:$N$113,9,0)</f>
        <v>0</v>
      </c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>
        <f t="shared" si="22"/>
        <v>0</v>
      </c>
      <c r="AQ129" s="126" t="s">
        <v>217</v>
      </c>
      <c r="AR129" s="127">
        <f t="shared" si="24"/>
        <v>0</v>
      </c>
      <c r="AS129" s="34"/>
      <c r="AT129" s="130">
        <f>AR129</f>
        <v>0</v>
      </c>
    </row>
    <row r="130" spans="1:47" ht="12.65" customHeight="1" x14ac:dyDescent="0.2">
      <c r="A130" s="121"/>
      <c r="B130" s="296"/>
      <c r="C130" s="296"/>
      <c r="D130" s="296"/>
      <c r="E130" s="296"/>
      <c r="F130" s="280" t="str">
        <f>'料金、単位一覧'!$A$113</f>
        <v>通所介護実費請求（要支援）</v>
      </c>
      <c r="G130" s="281"/>
      <c r="H130" s="281"/>
      <c r="I130" s="281"/>
      <c r="J130" s="131">
        <f>VLOOKUP(F130,'料金、単位一覧'!$A$99:$N$113,9,0)</f>
        <v>0</v>
      </c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>
        <f>SUM(K130:AO130)</f>
        <v>0</v>
      </c>
      <c r="AQ130" s="126" t="s">
        <v>217</v>
      </c>
      <c r="AR130" s="127">
        <f>AP130*J130</f>
        <v>0</v>
      </c>
      <c r="AS130" s="34"/>
      <c r="AT130" s="130">
        <f>AR130</f>
        <v>0</v>
      </c>
    </row>
    <row r="131" spans="1:47" ht="12.65" customHeight="1" x14ac:dyDescent="0.2">
      <c r="A131" s="121"/>
      <c r="B131" s="296" t="s">
        <v>218</v>
      </c>
      <c r="C131" s="296"/>
      <c r="D131" s="296"/>
      <c r="E131" s="296"/>
      <c r="F131" s="181"/>
      <c r="G131" s="300"/>
      <c r="H131" s="300"/>
      <c r="I131" s="301"/>
      <c r="J131" s="132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126" t="s">
        <v>217</v>
      </c>
      <c r="AQ131" s="126" t="s">
        <v>217</v>
      </c>
      <c r="AR131" s="127"/>
      <c r="AS131" s="34"/>
      <c r="AT131" s="130">
        <f t="shared" ref="AT131:AT133" si="25">AR131</f>
        <v>0</v>
      </c>
    </row>
    <row r="132" spans="1:47" ht="12.65" customHeight="1" x14ac:dyDescent="0.2">
      <c r="A132" s="121"/>
      <c r="B132" s="296"/>
      <c r="C132" s="296"/>
      <c r="D132" s="296"/>
      <c r="E132" s="296"/>
      <c r="F132" s="181"/>
      <c r="G132" s="300"/>
      <c r="H132" s="300"/>
      <c r="I132" s="301"/>
      <c r="J132" s="132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126" t="s">
        <v>217</v>
      </c>
      <c r="AQ132" s="126" t="s">
        <v>217</v>
      </c>
      <c r="AR132" s="127"/>
      <c r="AS132" s="34"/>
      <c r="AT132" s="130">
        <f t="shared" si="25"/>
        <v>0</v>
      </c>
    </row>
    <row r="133" spans="1:47" ht="12.65" customHeight="1" thickBot="1" x14ac:dyDescent="0.25">
      <c r="A133" s="121"/>
      <c r="B133" s="314"/>
      <c r="C133" s="314"/>
      <c r="D133" s="314"/>
      <c r="E133" s="314"/>
      <c r="F133" s="302"/>
      <c r="G133" s="303"/>
      <c r="H133" s="303"/>
      <c r="I133" s="304"/>
      <c r="J133" s="133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34" t="s">
        <v>217</v>
      </c>
      <c r="AQ133" s="134" t="s">
        <v>217</v>
      </c>
      <c r="AR133" s="135"/>
      <c r="AS133" s="135"/>
      <c r="AT133" s="136">
        <f t="shared" si="25"/>
        <v>0</v>
      </c>
    </row>
    <row r="134" spans="1:47" ht="30" customHeight="1" thickBot="1" x14ac:dyDescent="0.25">
      <c r="A134" s="315" t="s">
        <v>9</v>
      </c>
      <c r="B134" s="316"/>
      <c r="C134" s="316"/>
      <c r="D134" s="316"/>
      <c r="E134" s="317"/>
      <c r="F134" s="297">
        <f>SUM(AT70:AT133)</f>
        <v>0</v>
      </c>
      <c r="G134" s="298"/>
      <c r="H134" s="298"/>
      <c r="I134" s="299"/>
      <c r="J134" s="137"/>
      <c r="K134" s="309" t="s">
        <v>28</v>
      </c>
      <c r="L134" s="306"/>
      <c r="M134" s="306"/>
      <c r="N134" s="306"/>
      <c r="O134" s="307"/>
      <c r="P134" s="310">
        <f>SUM(AT70:AT115)</f>
        <v>0</v>
      </c>
      <c r="Q134" s="298"/>
      <c r="R134" s="298"/>
      <c r="S134" s="298"/>
      <c r="T134" s="299"/>
      <c r="U134" s="305" t="s">
        <v>29</v>
      </c>
      <c r="V134" s="306"/>
      <c r="W134" s="306"/>
      <c r="X134" s="306"/>
      <c r="Y134" s="307"/>
      <c r="Z134" s="310">
        <f>SUM(AT116:AT133)</f>
        <v>0</v>
      </c>
      <c r="AA134" s="298"/>
      <c r="AB134" s="298"/>
      <c r="AC134" s="298"/>
      <c r="AD134" s="299"/>
      <c r="AE134" s="305" t="s">
        <v>30</v>
      </c>
      <c r="AF134" s="306"/>
      <c r="AG134" s="306"/>
      <c r="AH134" s="306"/>
      <c r="AI134" s="307"/>
      <c r="AJ134" s="308">
        <f>SUM(AQ71:AQ90,AQ92:AQ115)</f>
        <v>0</v>
      </c>
      <c r="AK134" s="298"/>
      <c r="AL134" s="298"/>
      <c r="AM134" s="298"/>
      <c r="AN134" s="298"/>
      <c r="AO134" s="299"/>
      <c r="AP134" s="138"/>
      <c r="AQ134" s="139"/>
      <c r="AR134" s="139"/>
      <c r="AS134" s="139"/>
      <c r="AT134" s="140"/>
    </row>
    <row r="135" spans="1:47" ht="17.25" customHeight="1" x14ac:dyDescent="0.2">
      <c r="A135" s="238" t="s">
        <v>1</v>
      </c>
      <c r="B135" s="239"/>
      <c r="C135" s="239"/>
      <c r="D135" s="239"/>
      <c r="E135" s="240"/>
      <c r="F135" s="240" t="s">
        <v>4</v>
      </c>
      <c r="G135" s="236"/>
      <c r="H135" s="236"/>
      <c r="I135" s="236"/>
      <c r="J135" s="107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7"/>
      <c r="AQ135" s="108">
        <f>IFERROR(ROUND(ROUND(VLOOKUP($O$2,'料金、単位一覧'!$A$79:$L$96,9,0)*SUM(AQ136:AQ180),0),"0"),0)</f>
        <v>0</v>
      </c>
      <c r="AR135" s="109">
        <f>TRUNC(TRUNC(SUM(AQ135,AQ136:AQ180)*'料金、単位一覧'!$P$4)-TRUNC(SUM(AQ136:AQ180)*'料金、単位一覧'!$P$4))</f>
        <v>0</v>
      </c>
      <c r="AS135" s="109">
        <f>TRUNC(AR135*A156,0)</f>
        <v>0</v>
      </c>
      <c r="AT135" s="110">
        <f>AR135-AS135</f>
        <v>0</v>
      </c>
      <c r="AU135" s="111">
        <f>AR135</f>
        <v>0</v>
      </c>
    </row>
    <row r="136" spans="1:47" ht="12.65" customHeight="1" x14ac:dyDescent="0.2">
      <c r="A136" s="292"/>
      <c r="B136" s="293"/>
      <c r="C136" s="293"/>
      <c r="D136" s="293"/>
      <c r="E136" s="294" t="s">
        <v>10</v>
      </c>
      <c r="F136" s="241" t="s">
        <v>11</v>
      </c>
      <c r="G136" s="241"/>
      <c r="H136" s="241"/>
      <c r="I136" s="241"/>
      <c r="J136" s="112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>
        <f>SUM(K136:AO136)</f>
        <v>0</v>
      </c>
      <c r="AQ136" s="113" t="str">
        <f>IF(AP136&gt;=1,CHOOSE($A147,'料金、単位一覧'!$H$7,'料金、単位一覧'!$H$8),"0")</f>
        <v>0</v>
      </c>
      <c r="AR136" s="311">
        <f>TRUNC(SUM(AQ136:AQ180)*'料金、単位一覧'!$P$4)</f>
        <v>0</v>
      </c>
      <c r="AS136" s="311">
        <f>TRUNC(AR136*A156,0)</f>
        <v>0</v>
      </c>
      <c r="AT136" s="318">
        <f>AR136-AS136</f>
        <v>0</v>
      </c>
      <c r="AU136" s="3"/>
    </row>
    <row r="137" spans="1:47" ht="12.65" customHeight="1" x14ac:dyDescent="0.2">
      <c r="A137" s="292"/>
      <c r="B137" s="293"/>
      <c r="C137" s="293"/>
      <c r="D137" s="293"/>
      <c r="E137" s="294"/>
      <c r="F137" s="245" t="s">
        <v>12</v>
      </c>
      <c r="G137" s="245"/>
      <c r="H137" s="245"/>
      <c r="I137" s="245"/>
      <c r="J137" s="64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>
        <f>SUM(K137:AO137)</f>
        <v>0</v>
      </c>
      <c r="AQ137" s="114">
        <f>IF(AP137&gt;=1,TRUNC(CHOOSE($A147,'料金、単位一覧'!$K$7*AP137,'料金、単位一覧'!$K$8*AP137),"0"),0)</f>
        <v>0</v>
      </c>
      <c r="AR137" s="312"/>
      <c r="AS137" s="312"/>
      <c r="AT137" s="319"/>
    </row>
    <row r="138" spans="1:47" ht="12.65" customHeight="1" x14ac:dyDescent="0.2">
      <c r="A138" s="292"/>
      <c r="B138" s="293"/>
      <c r="C138" s="293"/>
      <c r="D138" s="293"/>
      <c r="E138" s="294"/>
      <c r="F138" s="245" t="str">
        <f>'料金、単位一覧'!$A$22</f>
        <v>生活機能向上グループ活動加算</v>
      </c>
      <c r="G138" s="245"/>
      <c r="H138" s="245"/>
      <c r="I138" s="245"/>
      <c r="J138" s="115">
        <f>VLOOKUP(F138,'料金、単位一覧'!$A$22:$N$28,9,0)</f>
        <v>100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>
        <f>SUM(K138:AO138)</f>
        <v>0</v>
      </c>
      <c r="AQ138" s="30" t="str">
        <f>IF(AP138&gt;=1,J138,"0")</f>
        <v>0</v>
      </c>
      <c r="AR138" s="312"/>
      <c r="AS138" s="312"/>
      <c r="AT138" s="319"/>
    </row>
    <row r="139" spans="1:47" ht="12.65" customHeight="1" x14ac:dyDescent="0.2">
      <c r="A139" s="292"/>
      <c r="B139" s="293"/>
      <c r="C139" s="293"/>
      <c r="D139" s="293"/>
      <c r="E139" s="294"/>
      <c r="F139" s="245" t="str">
        <f>'料金、単位一覧'!$A$23</f>
        <v>若年性認知症利用者受入加算</v>
      </c>
      <c r="G139" s="245"/>
      <c r="H139" s="245"/>
      <c r="I139" s="245"/>
      <c r="J139" s="115">
        <f>VLOOKUP(F139,'料金、単位一覧'!$A$22:$N$28,9,0)</f>
        <v>240</v>
      </c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>
        <f t="shared" ref="AP139:AP148" si="26">SUM(K139:AO139)</f>
        <v>0</v>
      </c>
      <c r="AQ139" s="30" t="str">
        <f>IF(AP139&gt;=1,J139,"0")</f>
        <v>0</v>
      </c>
      <c r="AR139" s="312"/>
      <c r="AS139" s="312"/>
      <c r="AT139" s="319"/>
    </row>
    <row r="140" spans="1:47" ht="12.65" customHeight="1" x14ac:dyDescent="0.2">
      <c r="A140" s="292"/>
      <c r="B140" s="293"/>
      <c r="C140" s="293"/>
      <c r="D140" s="293"/>
      <c r="E140" s="294"/>
      <c r="F140" s="245" t="str">
        <f>'料金、単位一覧'!$A$24</f>
        <v>栄養アセスメント加算</v>
      </c>
      <c r="G140" s="245"/>
      <c r="H140" s="245"/>
      <c r="I140" s="245"/>
      <c r="J140" s="115">
        <f>VLOOKUP(F140,'料金、単位一覧'!$A$22:$N$28,9,0)</f>
        <v>50</v>
      </c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>
        <f t="shared" si="26"/>
        <v>0</v>
      </c>
      <c r="AQ140" s="30" t="str">
        <f t="shared" ref="AQ140:AQ144" si="27">IF(AP140&gt;=1,J140,"0")</f>
        <v>0</v>
      </c>
      <c r="AR140" s="312"/>
      <c r="AS140" s="312"/>
      <c r="AT140" s="319"/>
    </row>
    <row r="141" spans="1:47" ht="12.65" customHeight="1" x14ac:dyDescent="0.2">
      <c r="A141" s="292"/>
      <c r="B141" s="293"/>
      <c r="C141" s="293"/>
      <c r="D141" s="293"/>
      <c r="E141" s="294"/>
      <c r="F141" s="245" t="str">
        <f>'料金、単位一覧'!$A$25</f>
        <v>栄養改善加算</v>
      </c>
      <c r="G141" s="245"/>
      <c r="H141" s="245"/>
      <c r="I141" s="245"/>
      <c r="J141" s="115">
        <f>VLOOKUP(F141,'料金、単位一覧'!$A$22:$N$28,9,0)</f>
        <v>200</v>
      </c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>
        <f t="shared" si="26"/>
        <v>0</v>
      </c>
      <c r="AQ141" s="30" t="str">
        <f t="shared" si="27"/>
        <v>0</v>
      </c>
      <c r="AR141" s="312"/>
      <c r="AS141" s="312"/>
      <c r="AT141" s="319"/>
    </row>
    <row r="142" spans="1:47" ht="12.65" customHeight="1" x14ac:dyDescent="0.2">
      <c r="A142" s="292"/>
      <c r="B142" s="293"/>
      <c r="C142" s="293"/>
      <c r="D142" s="293"/>
      <c r="E142" s="294"/>
      <c r="F142" s="245" t="str">
        <f>'料金、単位一覧'!$A$26</f>
        <v>生活機能向上加算(Ⅰ)</v>
      </c>
      <c r="G142" s="245"/>
      <c r="H142" s="245"/>
      <c r="I142" s="245"/>
      <c r="J142" s="115">
        <f>VLOOKUP(F142,'料金、単位一覧'!$A$22:$N$28,9,0)</f>
        <v>150</v>
      </c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>
        <f t="shared" si="26"/>
        <v>0</v>
      </c>
      <c r="AQ142" s="30" t="str">
        <f t="shared" si="27"/>
        <v>0</v>
      </c>
      <c r="AR142" s="312"/>
      <c r="AS142" s="312"/>
      <c r="AT142" s="319"/>
    </row>
    <row r="143" spans="1:47" ht="12.65" customHeight="1" x14ac:dyDescent="0.2">
      <c r="A143" s="292"/>
      <c r="B143" s="293"/>
      <c r="C143" s="293"/>
      <c r="D143" s="293"/>
      <c r="E143" s="294"/>
      <c r="F143" s="245" t="str">
        <f>'料金、単位一覧'!$A$27</f>
        <v>生活機能向上加算(Ⅱ)</v>
      </c>
      <c r="G143" s="245"/>
      <c r="H143" s="245"/>
      <c r="I143" s="245"/>
      <c r="J143" s="115">
        <f>VLOOKUP(F143,'料金、単位一覧'!$A$22:$N$28,9,0)</f>
        <v>160</v>
      </c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>
        <f t="shared" si="26"/>
        <v>0</v>
      </c>
      <c r="AQ143" s="30" t="str">
        <f t="shared" si="27"/>
        <v>0</v>
      </c>
      <c r="AR143" s="312"/>
      <c r="AS143" s="312"/>
      <c r="AT143" s="319"/>
    </row>
    <row r="144" spans="1:47" ht="12.65" customHeight="1" x14ac:dyDescent="0.2">
      <c r="A144" s="292"/>
      <c r="B144" s="293"/>
      <c r="C144" s="293"/>
      <c r="D144" s="293"/>
      <c r="E144" s="294"/>
      <c r="F144" s="245" t="str">
        <f>'料金、単位一覧'!$A$28</f>
        <v>一体的サービス提供加算</v>
      </c>
      <c r="G144" s="245"/>
      <c r="H144" s="245"/>
      <c r="I144" s="245"/>
      <c r="J144" s="115">
        <f>VLOOKUP(F144,'料金、単位一覧'!$A$22:$N$28,9,0)</f>
        <v>480</v>
      </c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>
        <f t="shared" si="26"/>
        <v>0</v>
      </c>
      <c r="AQ144" s="30" t="str">
        <f t="shared" si="27"/>
        <v>0</v>
      </c>
      <c r="AR144" s="312"/>
      <c r="AS144" s="312"/>
      <c r="AT144" s="319"/>
    </row>
    <row r="145" spans="1:46" ht="12.65" customHeight="1" x14ac:dyDescent="0.2">
      <c r="A145" s="270"/>
      <c r="B145" s="271"/>
      <c r="C145" s="271"/>
      <c r="D145" s="271"/>
      <c r="E145" s="295"/>
      <c r="F145" s="246" t="str">
        <f>'料金、単位一覧'!$A$17</f>
        <v>サービス提供体制強化加算(Ⅰ)</v>
      </c>
      <c r="G145" s="247"/>
      <c r="H145" s="247"/>
      <c r="I145" s="248"/>
      <c r="J145" s="116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28">
        <f t="shared" si="26"/>
        <v>0</v>
      </c>
      <c r="AQ145" s="30" t="str">
        <f>IF(AP145&gt;=1,CHOOSE($A147,'料金、単位一覧'!$I$17,'料金、単位一覧'!$L$17),"0")</f>
        <v>0</v>
      </c>
      <c r="AR145" s="312"/>
      <c r="AS145" s="312"/>
      <c r="AT145" s="319"/>
    </row>
    <row r="146" spans="1:46" ht="12.65" customHeight="1" x14ac:dyDescent="0.2">
      <c r="A146" s="249" t="s">
        <v>22</v>
      </c>
      <c r="B146" s="250"/>
      <c r="C146" s="250"/>
      <c r="D146" s="250"/>
      <c r="E146" s="251"/>
      <c r="F146" s="246" t="str">
        <f>'料金、単位一覧'!$A$18</f>
        <v>サービス提供体制強化加算(Ⅱ)</v>
      </c>
      <c r="G146" s="247"/>
      <c r="H146" s="247"/>
      <c r="I146" s="248"/>
      <c r="J146" s="116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28">
        <f t="shared" si="26"/>
        <v>0</v>
      </c>
      <c r="AQ146" s="30" t="str">
        <f>IF(AP146&gt;=1,CHOOSE($A147,'料金、単位一覧'!$I$18,'料金、単位一覧'!$L$18),"0")</f>
        <v>0</v>
      </c>
      <c r="AR146" s="312"/>
      <c r="AS146" s="312"/>
      <c r="AT146" s="319"/>
    </row>
    <row r="147" spans="1:46" ht="12.65" customHeight="1" x14ac:dyDescent="0.2">
      <c r="A147" s="267"/>
      <c r="B147" s="268"/>
      <c r="C147" s="268"/>
      <c r="D147" s="268"/>
      <c r="E147" s="269"/>
      <c r="F147" s="246" t="str">
        <f>'料金、単位一覧'!$A$19</f>
        <v>サービス提供体制強化加算(Ⅲ)</v>
      </c>
      <c r="G147" s="247"/>
      <c r="H147" s="247"/>
      <c r="I147" s="248"/>
      <c r="J147" s="116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28">
        <f t="shared" si="26"/>
        <v>0</v>
      </c>
      <c r="AQ147" s="30" t="str">
        <f>IF(AP147&gt;=1,CHOOSE($A147,'料金、単位一覧'!$I$19,'料金、単位一覧'!$L$19),"0")</f>
        <v>0</v>
      </c>
      <c r="AR147" s="312"/>
      <c r="AS147" s="312"/>
      <c r="AT147" s="319"/>
    </row>
    <row r="148" spans="1:46" ht="12.65" customHeight="1" x14ac:dyDescent="0.2">
      <c r="A148" s="270"/>
      <c r="B148" s="271"/>
      <c r="C148" s="271"/>
      <c r="D148" s="271"/>
      <c r="E148" s="272"/>
      <c r="F148" s="245" t="s">
        <v>14</v>
      </c>
      <c r="G148" s="245"/>
      <c r="H148" s="245"/>
      <c r="I148" s="245"/>
      <c r="J148" s="64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>
        <f t="shared" si="26"/>
        <v>0</v>
      </c>
      <c r="AQ148" s="30" t="str">
        <f>IF(AP148&gt;=1,CHOOSE($A147,'料金、単位一覧'!$E$31,'料金、単位一覧'!$E$32),"0")</f>
        <v>0</v>
      </c>
      <c r="AR148" s="312"/>
      <c r="AS148" s="312"/>
      <c r="AT148" s="319"/>
    </row>
    <row r="149" spans="1:46" ht="12.65" customHeight="1" x14ac:dyDescent="0.2">
      <c r="A149" s="278" t="s">
        <v>23</v>
      </c>
      <c r="B149" s="279"/>
      <c r="C149" s="279"/>
      <c r="D149" s="279"/>
      <c r="E149" s="279"/>
      <c r="F149" s="241" t="s">
        <v>209</v>
      </c>
      <c r="G149" s="241"/>
      <c r="H149" s="241"/>
      <c r="I149" s="241"/>
      <c r="J149" s="112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>
        <f>IF(SUM(K136:AO148)&gt;0,0,SUM(K149:AO149))</f>
        <v>0</v>
      </c>
      <c r="AQ149" s="113">
        <f>IFERROR(TRUNC(CHOOSE(A150,'料金、単位一覧'!$E$37,'料金、単位一覧'!$E$38,'料金、単位一覧'!$E$39,'料金、単位一覧'!$E$40,'料金、単位一覧'!$E$41)*AP149),0)</f>
        <v>0</v>
      </c>
      <c r="AR149" s="312"/>
      <c r="AS149" s="312"/>
      <c r="AT149" s="319"/>
    </row>
    <row r="150" spans="1:46" ht="12.65" customHeight="1" x14ac:dyDescent="0.2">
      <c r="A150" s="285"/>
      <c r="B150" s="286"/>
      <c r="C150" s="286"/>
      <c r="D150" s="286"/>
      <c r="E150" s="286"/>
      <c r="F150" s="245" t="s">
        <v>210</v>
      </c>
      <c r="G150" s="245"/>
      <c r="H150" s="245"/>
      <c r="I150" s="245"/>
      <c r="J150" s="64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>
        <f>IF(SUM(K136:AO148)&gt;0,0,SUM(K150:AO150))</f>
        <v>0</v>
      </c>
      <c r="AQ150" s="30">
        <f>IFERROR(TRUNC(CHOOSE(A150,'料金、単位一覧'!$H$37,'料金、単位一覧'!$H$38,'料金、単位一覧'!$H$39,'料金、単位一覧'!$H$40,'料金、単位一覧'!$H$41)*AP150),0)</f>
        <v>0</v>
      </c>
      <c r="AR150" s="312"/>
      <c r="AS150" s="312"/>
      <c r="AT150" s="319"/>
    </row>
    <row r="151" spans="1:46" ht="12.65" customHeight="1" x14ac:dyDescent="0.2">
      <c r="A151" s="285"/>
      <c r="B151" s="286"/>
      <c r="C151" s="286"/>
      <c r="D151" s="286"/>
      <c r="E151" s="286"/>
      <c r="F151" s="245" t="s">
        <v>211</v>
      </c>
      <c r="G151" s="245"/>
      <c r="H151" s="245"/>
      <c r="I151" s="245"/>
      <c r="J151" s="64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>
        <f>IF(SUM(K136:AO148)&gt;0,0,SUM(K151:AO151))</f>
        <v>0</v>
      </c>
      <c r="AQ151" s="30">
        <f>IFERROR(TRUNC(CHOOSE(A150,'料金、単位一覧'!$K$37,'料金、単位一覧'!$K$38,'料金、単位一覧'!$K$39,'料金、単位一覧'!$K$40,'料金、単位一覧'!$K$41)*AP151),0)</f>
        <v>0</v>
      </c>
      <c r="AR151" s="312"/>
      <c r="AS151" s="312"/>
      <c r="AT151" s="319"/>
    </row>
    <row r="152" spans="1:46" ht="12.65" customHeight="1" x14ac:dyDescent="0.2">
      <c r="A152" s="287" t="s">
        <v>24</v>
      </c>
      <c r="B152" s="288"/>
      <c r="C152" s="288"/>
      <c r="D152" s="288"/>
      <c r="E152" s="288"/>
      <c r="F152" s="245" t="s">
        <v>212</v>
      </c>
      <c r="G152" s="245"/>
      <c r="H152" s="245"/>
      <c r="I152" s="245"/>
      <c r="J152" s="64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>
        <f>IF(SUM(K136:AO148)&gt;0,0,SUM(K152:AO152))</f>
        <v>0</v>
      </c>
      <c r="AQ152" s="30">
        <f>IFERROR(TRUNC(CHOOSE(A150,'料金、単位一覧'!$N$37,'料金、単位一覧'!$N$38,'料金、単位一覧'!$N$39,'料金、単位一覧'!$N$40,'料金、単位一覧'!$N$41)*AP152),0)</f>
        <v>0</v>
      </c>
      <c r="AR152" s="312"/>
      <c r="AS152" s="312"/>
      <c r="AT152" s="319"/>
    </row>
    <row r="153" spans="1:46" ht="12.65" customHeight="1" x14ac:dyDescent="0.2">
      <c r="A153" s="273" t="str">
        <f>IF(A165="NG","↑介護度を選択",VLOOKUP("選択",A163:E164,2,0))</f>
        <v>↑介護度を選択</v>
      </c>
      <c r="B153" s="274"/>
      <c r="C153" s="274"/>
      <c r="D153" s="274"/>
      <c r="E153" s="274"/>
      <c r="F153" s="245" t="s">
        <v>213</v>
      </c>
      <c r="G153" s="245"/>
      <c r="H153" s="245"/>
      <c r="I153" s="245"/>
      <c r="J153" s="64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>
        <f>IF(SUM(K136:AO148)&gt;0,0,SUM(K153:AO153))</f>
        <v>0</v>
      </c>
      <c r="AQ153" s="30">
        <f>IFERROR(TRUNC(CHOOSE(A150,'料金、単位一覧'!$Q$37,'料金、単位一覧'!$Q$38,'料金、単位一覧'!$Q$39,'料金、単位一覧'!$Q$40,'料金、単位一覧'!$Q$41)*AP153),0)</f>
        <v>0</v>
      </c>
      <c r="AR153" s="312"/>
      <c r="AS153" s="312"/>
      <c r="AT153" s="319"/>
    </row>
    <row r="154" spans="1:46" ht="12.65" customHeight="1" x14ac:dyDescent="0.2">
      <c r="A154" s="273"/>
      <c r="B154" s="274"/>
      <c r="C154" s="274"/>
      <c r="D154" s="274"/>
      <c r="E154" s="274"/>
      <c r="F154" s="245" t="s">
        <v>214</v>
      </c>
      <c r="G154" s="245"/>
      <c r="H154" s="245"/>
      <c r="I154" s="245"/>
      <c r="J154" s="64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>
        <f>IF(SUM(K136:AO148)&gt;0,0,SUM(K154:AO154))</f>
        <v>0</v>
      </c>
      <c r="AQ154" s="31">
        <f>IFERROR(TRUNC(CHOOSE(A150,'料金、単位一覧'!$T$37,'料金、単位一覧'!$T$38,'料金、単位一覧'!$T$39,'料金、単位一覧'!$T$40,'料金、単位一覧'!$T$41)*AP154),0)</f>
        <v>0</v>
      </c>
      <c r="AR154" s="312"/>
      <c r="AS154" s="312"/>
      <c r="AT154" s="319"/>
    </row>
    <row r="155" spans="1:46" ht="13" x14ac:dyDescent="0.2">
      <c r="A155" s="278" t="s">
        <v>25</v>
      </c>
      <c r="B155" s="279"/>
      <c r="C155" s="279"/>
      <c r="D155" s="279"/>
      <c r="E155" s="279"/>
      <c r="F155" s="245" t="s">
        <v>215</v>
      </c>
      <c r="G155" s="245"/>
      <c r="H155" s="245"/>
      <c r="I155" s="245"/>
      <c r="J155" s="64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>
        <f>IF(SUM(K136:AO148)&gt;0,0,SUM(K155:AO155))</f>
        <v>0</v>
      </c>
      <c r="AQ155" s="31">
        <f>IFERROR(TRUNC(CHOOSE(A150,'料金、単位一覧'!$W$37,'料金、単位一覧'!$W$38,'料金、単位一覧'!$W$39,'料金、単位一覧'!$W$40,'料金、単位一覧'!$W$41)*AP155),0)</f>
        <v>0</v>
      </c>
      <c r="AR155" s="312"/>
      <c r="AS155" s="312"/>
      <c r="AT155" s="319"/>
    </row>
    <row r="156" spans="1:46" ht="13" x14ac:dyDescent="0.2">
      <c r="A156" s="282">
        <v>0.9</v>
      </c>
      <c r="B156" s="283"/>
      <c r="C156" s="283"/>
      <c r="D156" s="283"/>
      <c r="E156" s="283"/>
      <c r="F156" s="277" t="str">
        <f>'料金、単位一覧'!$A$64</f>
        <v>地域通所介護感染症災害3％加算</v>
      </c>
      <c r="G156" s="247"/>
      <c r="H156" s="247"/>
      <c r="I156" s="248"/>
      <c r="J156" s="11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>
        <f>IF(SUM(K149:AO155)&gt;0,0,SUM(K156:AO156))</f>
        <v>0</v>
      </c>
      <c r="AQ156" s="31" t="str">
        <f>IF($AA$2="する",ROUND(SUM(AQ149:AQ155)*0.03,0),"－")</f>
        <v>－</v>
      </c>
      <c r="AR156" s="312"/>
      <c r="AS156" s="312"/>
      <c r="AT156" s="319"/>
    </row>
    <row r="157" spans="1:46" ht="12.65" customHeight="1" x14ac:dyDescent="0.2">
      <c r="A157" s="282"/>
      <c r="B157" s="283"/>
      <c r="C157" s="283"/>
      <c r="D157" s="283"/>
      <c r="E157" s="284"/>
      <c r="F157" s="275" t="str">
        <f>'料金、単位一覧'!$A$44</f>
        <v>延長加算</v>
      </c>
      <c r="G157" s="276"/>
      <c r="H157" s="276"/>
      <c r="I157" s="119" t="str">
        <f>VLOOKUP(F157,'料金、単位一覧'!$A$44:$AD$65,26,0)</f>
        <v>1H</v>
      </c>
      <c r="J157" s="115">
        <f>VLOOKUP(F157,'料金、単位一覧'!$A$44:$N$65,9,0)</f>
        <v>50</v>
      </c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>
        <f t="shared" ref="AP157:AP179" si="28">IF(SUM($K$6:$AO$18)&gt;0,0,SUM(K157:AO157))</f>
        <v>0</v>
      </c>
      <c r="AQ157" s="31">
        <f>(COUNTIF($K157:$AO157,"&gt;=5")*($J157*5))+(COUNTIF($K157:$AO157,"=4")*($J157*4))+(COUNTIF($K157:$AO157,"=3")*($J157*3))+(COUNTIF($K157:$AO157,"=2")*($J157*2))+(COUNTIF($K157:$AO157,"=1")*$J157)</f>
        <v>0</v>
      </c>
      <c r="AR157" s="312"/>
      <c r="AS157" s="312"/>
      <c r="AT157" s="319"/>
    </row>
    <row r="158" spans="1:46" ht="12.65" customHeight="1" x14ac:dyDescent="0.2">
      <c r="A158" s="278" t="s">
        <v>26</v>
      </c>
      <c r="B158" s="279"/>
      <c r="C158" s="279"/>
      <c r="D158" s="279"/>
      <c r="E158" s="290"/>
      <c r="F158" s="275" t="str">
        <f>'料金、単位一覧'!$A$45</f>
        <v>個別機能訓練加算(Ⅰ)イ</v>
      </c>
      <c r="G158" s="276"/>
      <c r="H158" s="276"/>
      <c r="I158" s="119">
        <f>VLOOKUP(F158,'料金、単位一覧'!$A$44:$AD$65,26,0)</f>
        <v>0</v>
      </c>
      <c r="J158" s="115">
        <f>VLOOKUP(F158,'料金、単位一覧'!$A$44:$N$65,9,0)</f>
        <v>56</v>
      </c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>
        <f t="shared" si="28"/>
        <v>0</v>
      </c>
      <c r="AQ158" s="31">
        <f>AP158*J158</f>
        <v>0</v>
      </c>
      <c r="AR158" s="312"/>
      <c r="AS158" s="312"/>
      <c r="AT158" s="319"/>
    </row>
    <row r="159" spans="1:46" ht="12.65" customHeight="1" x14ac:dyDescent="0.2">
      <c r="A159" s="285"/>
      <c r="B159" s="286"/>
      <c r="C159" s="286"/>
      <c r="D159" s="286"/>
      <c r="E159" s="291"/>
      <c r="F159" s="275" t="str">
        <f>'料金、単位一覧'!$A$46</f>
        <v>個別機能訓練加算(Ⅰ)ロ</v>
      </c>
      <c r="G159" s="276"/>
      <c r="H159" s="276"/>
      <c r="I159" s="119">
        <f>VLOOKUP(F159,'料金、単位一覧'!$A$44:$AD$65,26,0)</f>
        <v>0</v>
      </c>
      <c r="J159" s="115">
        <f>VLOOKUP(F159,'料金、単位一覧'!$A$44:$N$65,9,0)</f>
        <v>76</v>
      </c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>
        <f t="shared" si="28"/>
        <v>0</v>
      </c>
      <c r="AQ159" s="31">
        <f>AP159*J159</f>
        <v>0</v>
      </c>
      <c r="AR159" s="312"/>
      <c r="AS159" s="312"/>
      <c r="AT159" s="319"/>
    </row>
    <row r="160" spans="1:46" ht="12.65" customHeight="1" x14ac:dyDescent="0.2">
      <c r="A160" s="285"/>
      <c r="B160" s="286"/>
      <c r="C160" s="286"/>
      <c r="D160" s="286"/>
      <c r="E160" s="291"/>
      <c r="F160" s="275" t="str">
        <f>'料金、単位一覧'!$A$47</f>
        <v>個別機能訓練加算(Ⅱ)</v>
      </c>
      <c r="G160" s="276"/>
      <c r="H160" s="276"/>
      <c r="I160" s="119" t="str">
        <f>VLOOKUP(F160,'料金、単位一覧'!$A$44:$AD$65,26,0)</f>
        <v>月1回</v>
      </c>
      <c r="J160" s="115">
        <f>VLOOKUP(F160,'料金、単位一覧'!$A$44:$N$65,9,0)</f>
        <v>20</v>
      </c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>
        <f t="shared" si="28"/>
        <v>0</v>
      </c>
      <c r="AQ160" s="31">
        <f>IF(AP160&gt;1,1,AP160)*J160</f>
        <v>0</v>
      </c>
      <c r="AR160" s="312"/>
      <c r="AS160" s="312"/>
      <c r="AT160" s="319"/>
    </row>
    <row r="161" spans="1:46" ht="12.65" customHeight="1" x14ac:dyDescent="0.2">
      <c r="A161" s="285"/>
      <c r="B161" s="286"/>
      <c r="C161" s="286"/>
      <c r="D161" s="286"/>
      <c r="E161" s="291"/>
      <c r="F161" s="275" t="str">
        <f>'料金、単位一覧'!$A$48</f>
        <v>入浴加算（Ⅰ）</v>
      </c>
      <c r="G161" s="276"/>
      <c r="H161" s="276"/>
      <c r="I161" s="119">
        <f>VLOOKUP(F161,'料金、単位一覧'!$A$44:$AD$65,26,0)</f>
        <v>0</v>
      </c>
      <c r="J161" s="115">
        <f>VLOOKUP(F161,'料金、単位一覧'!$A$44:$N$65,9,0)</f>
        <v>40</v>
      </c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>
        <f t="shared" si="28"/>
        <v>0</v>
      </c>
      <c r="AQ161" s="31">
        <f>AP161*J161</f>
        <v>0</v>
      </c>
      <c r="AR161" s="312"/>
      <c r="AS161" s="312"/>
      <c r="AT161" s="319"/>
    </row>
    <row r="162" spans="1:46" ht="12.65" customHeight="1" x14ac:dyDescent="0.2">
      <c r="A162" s="285"/>
      <c r="B162" s="286"/>
      <c r="C162" s="286"/>
      <c r="D162" s="286"/>
      <c r="E162" s="291"/>
      <c r="F162" s="275" t="str">
        <f>'料金、単位一覧'!$A$49</f>
        <v>入浴加算（Ⅱ）</v>
      </c>
      <c r="G162" s="276"/>
      <c r="H162" s="276"/>
      <c r="I162" s="119">
        <f>VLOOKUP(F162,'料金、単位一覧'!$A$44:$AD$65,26,0)</f>
        <v>0</v>
      </c>
      <c r="J162" s="115">
        <f>VLOOKUP(F162,'料金、単位一覧'!$A$44:$N$65,9,0)</f>
        <v>55</v>
      </c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>
        <f t="shared" si="28"/>
        <v>0</v>
      </c>
      <c r="AQ162" s="31">
        <f t="shared" ref="AQ162:AQ165" si="29">AP162*J162</f>
        <v>0</v>
      </c>
      <c r="AR162" s="312"/>
      <c r="AS162" s="312"/>
      <c r="AT162" s="319"/>
    </row>
    <row r="163" spans="1:46" ht="12.65" customHeight="1" x14ac:dyDescent="0.2">
      <c r="A163" s="120" t="str">
        <f>IF(B163&gt;0,"選択","－")</f>
        <v>－</v>
      </c>
      <c r="B163" s="171">
        <f>IFERROR(CHOOSE(A147,'料金、単位一覧'!$I$117,'料金、単位一覧'!$I$118),0)</f>
        <v>0</v>
      </c>
      <c r="C163" s="171"/>
      <c r="D163" s="171"/>
      <c r="E163" s="171"/>
      <c r="F163" s="275" t="str">
        <f>'料金、単位一覧'!$A$50</f>
        <v>認知症対応加算</v>
      </c>
      <c r="G163" s="276"/>
      <c r="H163" s="276"/>
      <c r="I163" s="119">
        <f>VLOOKUP(F163,'料金、単位一覧'!$A$44:$AD$65,26,0)</f>
        <v>0</v>
      </c>
      <c r="J163" s="115">
        <f>VLOOKUP(F163,'料金、単位一覧'!$A$44:$N$65,9,0)</f>
        <v>60</v>
      </c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>
        <f t="shared" si="28"/>
        <v>0</v>
      </c>
      <c r="AQ163" s="31">
        <f t="shared" si="29"/>
        <v>0</v>
      </c>
      <c r="AR163" s="312"/>
      <c r="AS163" s="312"/>
      <c r="AT163" s="319"/>
    </row>
    <row r="164" spans="1:46" ht="12.65" customHeight="1" x14ac:dyDescent="0.2">
      <c r="A164" s="120" t="str">
        <f>IF(B164&gt;0,"選択","－")</f>
        <v>－</v>
      </c>
      <c r="B164" s="171">
        <f>IFERROR(CHOOSE(A150,'料金、単位一覧'!$I$119,'料金、単位一覧'!$I$120,'料金、単位一覧'!$I$121,'料金、単位一覧'!$I$122,'料金、単位一覧'!$I$123),0)</f>
        <v>0</v>
      </c>
      <c r="C164" s="171"/>
      <c r="D164" s="171"/>
      <c r="E164" s="171"/>
      <c r="F164" s="275" t="str">
        <f>'料金、単位一覧'!$A$51</f>
        <v>若年性認知利用者受入加算</v>
      </c>
      <c r="G164" s="276"/>
      <c r="H164" s="276"/>
      <c r="I164" s="119">
        <f>VLOOKUP(F164,'料金、単位一覧'!$A$44:$AD$65,26,0)</f>
        <v>0</v>
      </c>
      <c r="J164" s="115">
        <f>VLOOKUP(F164,'料金、単位一覧'!$A$44:$N$65,9,0)</f>
        <v>60</v>
      </c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>
        <f t="shared" si="28"/>
        <v>0</v>
      </c>
      <c r="AQ164" s="31">
        <f t="shared" si="29"/>
        <v>0</v>
      </c>
      <c r="AR164" s="312"/>
      <c r="AS164" s="312"/>
      <c r="AT164" s="319"/>
    </row>
    <row r="165" spans="1:46" ht="13" x14ac:dyDescent="0.2">
      <c r="A165" s="289" t="str">
        <f>IF(A163=A164,"NG","OK")</f>
        <v>NG</v>
      </c>
      <c r="B165" s="171"/>
      <c r="C165" s="171"/>
      <c r="D165" s="171"/>
      <c r="E165" s="171"/>
      <c r="F165" s="275" t="str">
        <f>'料金、単位一覧'!$A$52</f>
        <v>中重度ケア体制加算</v>
      </c>
      <c r="G165" s="276"/>
      <c r="H165" s="276"/>
      <c r="I165" s="119">
        <f>VLOOKUP(F165,'料金、単位一覧'!$A$44:$AD$65,26,0)</f>
        <v>0</v>
      </c>
      <c r="J165" s="115">
        <f>VLOOKUP(F165,'料金、単位一覧'!$A$44:$N$65,9,0)</f>
        <v>45</v>
      </c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>
        <f t="shared" si="28"/>
        <v>0</v>
      </c>
      <c r="AQ165" s="31">
        <f t="shared" si="29"/>
        <v>0</v>
      </c>
      <c r="AR165" s="312"/>
      <c r="AS165" s="312"/>
      <c r="AT165" s="319"/>
    </row>
    <row r="166" spans="1:46" ht="13" x14ac:dyDescent="0.2">
      <c r="A166" s="121"/>
      <c r="B166" s="4"/>
      <c r="C166" s="4"/>
      <c r="D166" s="4"/>
      <c r="E166" s="4"/>
      <c r="F166" s="275" t="str">
        <f>'料金、単位一覧'!$A$53</f>
        <v>生活機能向上連携加算(Ⅰ)</v>
      </c>
      <c r="G166" s="276"/>
      <c r="H166" s="276"/>
      <c r="I166" s="119" t="str">
        <f>VLOOKUP(F166,'料金、単位一覧'!$A$44:$AD$65,26,0)</f>
        <v>月1回</v>
      </c>
      <c r="J166" s="115">
        <f>VLOOKUP(F166,'料金、単位一覧'!$A$44:$N$65,9,0)</f>
        <v>100</v>
      </c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>
        <f t="shared" si="28"/>
        <v>0</v>
      </c>
      <c r="AQ166" s="31">
        <f>IF(AP166&gt;1,1,AP166)*J166</f>
        <v>0</v>
      </c>
      <c r="AR166" s="312"/>
      <c r="AS166" s="312"/>
      <c r="AT166" s="319"/>
    </row>
    <row r="167" spans="1:46" ht="13" x14ac:dyDescent="0.2">
      <c r="A167" s="121"/>
      <c r="B167" s="4"/>
      <c r="C167" s="4"/>
      <c r="D167" s="4"/>
      <c r="E167" s="4"/>
      <c r="F167" s="275" t="str">
        <f>'料金、単位一覧'!$A$54</f>
        <v>生活機能向上連携加算(Ⅱ)</v>
      </c>
      <c r="G167" s="276"/>
      <c r="H167" s="276"/>
      <c r="I167" s="119" t="str">
        <f>VLOOKUP(F167,'料金、単位一覧'!$A$44:$AD$65,26,0)</f>
        <v>月1回</v>
      </c>
      <c r="J167" s="115">
        <f>VLOOKUP(F167,'料金、単位一覧'!$A$44:$N$65,9,0)</f>
        <v>200</v>
      </c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>
        <f t="shared" si="28"/>
        <v>0</v>
      </c>
      <c r="AQ167" s="31">
        <f t="shared" ref="AQ167:AQ170" si="30">IF(AP167&gt;1,1,AP167)*J167</f>
        <v>0</v>
      </c>
      <c r="AR167" s="312"/>
      <c r="AS167" s="312"/>
      <c r="AT167" s="319"/>
    </row>
    <row r="168" spans="1:46" ht="13" x14ac:dyDescent="0.2">
      <c r="A168" s="121"/>
      <c r="B168" s="4"/>
      <c r="C168" s="4"/>
      <c r="D168" s="4"/>
      <c r="E168" s="4"/>
      <c r="F168" s="275" t="str">
        <f>'料金、単位一覧'!$A$55</f>
        <v>ADL維持等加算(Ⅰ)</v>
      </c>
      <c r="G168" s="276"/>
      <c r="H168" s="276"/>
      <c r="I168" s="119" t="str">
        <f>VLOOKUP(F168,'料金、単位一覧'!$A$44:$AD$65,26,0)</f>
        <v>月1回</v>
      </c>
      <c r="J168" s="115">
        <f>VLOOKUP(F168,'料金、単位一覧'!$A$44:$N$65,9,0)</f>
        <v>30</v>
      </c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>
        <f t="shared" si="28"/>
        <v>0</v>
      </c>
      <c r="AQ168" s="31">
        <f t="shared" si="30"/>
        <v>0</v>
      </c>
      <c r="AR168" s="312"/>
      <c r="AS168" s="312"/>
      <c r="AT168" s="319"/>
    </row>
    <row r="169" spans="1:46" ht="13" x14ac:dyDescent="0.2">
      <c r="A169" s="121"/>
      <c r="B169" s="4"/>
      <c r="C169" s="4"/>
      <c r="D169" s="4"/>
      <c r="E169" s="4"/>
      <c r="F169" s="275" t="str">
        <f>'料金、単位一覧'!$A$56</f>
        <v>ADL維持等加算(Ⅱ)</v>
      </c>
      <c r="G169" s="276"/>
      <c r="H169" s="276"/>
      <c r="I169" s="119" t="str">
        <f>VLOOKUP(F169,'料金、単位一覧'!$A$44:$AD$65,26,0)</f>
        <v>月1回</v>
      </c>
      <c r="J169" s="115">
        <f>VLOOKUP(F169,'料金、単位一覧'!$A$44:$N$65,9,0)</f>
        <v>60</v>
      </c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>
        <f t="shared" si="28"/>
        <v>0</v>
      </c>
      <c r="AQ169" s="31">
        <f t="shared" si="30"/>
        <v>0</v>
      </c>
      <c r="AR169" s="312"/>
      <c r="AS169" s="312"/>
      <c r="AT169" s="319"/>
    </row>
    <row r="170" spans="1:46" ht="13" x14ac:dyDescent="0.2">
      <c r="A170" s="121"/>
      <c r="B170" s="4"/>
      <c r="C170" s="4"/>
      <c r="D170" s="4"/>
      <c r="E170" s="4"/>
      <c r="F170" s="275" t="str">
        <f>'料金、単位一覧'!$A$57</f>
        <v>栄養アセスメント加算</v>
      </c>
      <c r="G170" s="276"/>
      <c r="H170" s="276"/>
      <c r="I170" s="119" t="str">
        <f>VLOOKUP(F170,'料金、単位一覧'!$A$44:$AD$65,26,0)</f>
        <v>月1回</v>
      </c>
      <c r="J170" s="115">
        <f>VLOOKUP(F170,'料金、単位一覧'!$A$44:$N$65,9,0)</f>
        <v>50</v>
      </c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>
        <f t="shared" si="28"/>
        <v>0</v>
      </c>
      <c r="AQ170" s="31">
        <f t="shared" si="30"/>
        <v>0</v>
      </c>
      <c r="AR170" s="312"/>
      <c r="AS170" s="312"/>
      <c r="AT170" s="319"/>
    </row>
    <row r="171" spans="1:46" ht="13" x14ac:dyDescent="0.2">
      <c r="A171" s="121"/>
      <c r="B171" s="4"/>
      <c r="C171" s="4"/>
      <c r="D171" s="4"/>
      <c r="E171" s="4"/>
      <c r="F171" s="275" t="str">
        <f>'料金、単位一覧'!$A$58</f>
        <v>栄養改善加算</v>
      </c>
      <c r="G171" s="276"/>
      <c r="H171" s="276"/>
      <c r="I171" s="119" t="str">
        <f>VLOOKUP(F171,'料金、単位一覧'!$A$44:$AD$65,26,0)</f>
        <v>月2回</v>
      </c>
      <c r="J171" s="115">
        <f>VLOOKUP(F171,'料金、単位一覧'!$A$44:$N$65,9,0)</f>
        <v>200</v>
      </c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>
        <f t="shared" si="28"/>
        <v>0</v>
      </c>
      <c r="AQ171" s="31">
        <f>IF(AP171&gt;2,2,AP171)*J171</f>
        <v>0</v>
      </c>
      <c r="AR171" s="312"/>
      <c r="AS171" s="312"/>
      <c r="AT171" s="319"/>
    </row>
    <row r="172" spans="1:46" ht="13" x14ac:dyDescent="0.2">
      <c r="A172" s="121"/>
      <c r="B172" s="4"/>
      <c r="C172" s="4"/>
      <c r="D172" s="4"/>
      <c r="E172" s="4"/>
      <c r="F172" s="275" t="str">
        <f>'料金、単位一覧'!$A$59</f>
        <v>口腔・栄養スクリーニング加算(Ⅰ)</v>
      </c>
      <c r="G172" s="276"/>
      <c r="H172" s="276"/>
      <c r="I172" s="119" t="str">
        <f>VLOOKUP(F172,'料金、単位一覧'!$A$44:$AD$65,26,0)</f>
        <v>月1回</v>
      </c>
      <c r="J172" s="115">
        <f>VLOOKUP(F172,'料金、単位一覧'!$A$44:$N$65,9,0)</f>
        <v>20</v>
      </c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>
        <f t="shared" si="28"/>
        <v>0</v>
      </c>
      <c r="AQ172" s="31">
        <f t="shared" ref="AQ172:AQ173" si="31">IF(AP172&gt;1,1,AP172)*J172</f>
        <v>0</v>
      </c>
      <c r="AR172" s="312"/>
      <c r="AS172" s="312"/>
      <c r="AT172" s="319"/>
    </row>
    <row r="173" spans="1:46" ht="13" x14ac:dyDescent="0.2">
      <c r="A173" s="121"/>
      <c r="B173" s="4"/>
      <c r="C173" s="4"/>
      <c r="D173" s="4"/>
      <c r="E173" s="4"/>
      <c r="F173" s="275" t="str">
        <f>'料金、単位一覧'!$A$60</f>
        <v>口腔・栄養スクリーニング加算(Ⅱ)</v>
      </c>
      <c r="G173" s="276"/>
      <c r="H173" s="276"/>
      <c r="I173" s="119" t="str">
        <f>VLOOKUP(F173,'料金、単位一覧'!$A$44:$AD$65,26,0)</f>
        <v>月1回</v>
      </c>
      <c r="J173" s="115">
        <f>VLOOKUP(F173,'料金、単位一覧'!$A$44:$N$65,9,0)</f>
        <v>5</v>
      </c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>
        <f t="shared" si="28"/>
        <v>0</v>
      </c>
      <c r="AQ173" s="31">
        <f t="shared" si="31"/>
        <v>0</v>
      </c>
      <c r="AR173" s="312"/>
      <c r="AS173" s="312"/>
      <c r="AT173" s="319"/>
    </row>
    <row r="174" spans="1:46" ht="13" x14ac:dyDescent="0.2">
      <c r="A174" s="121"/>
      <c r="B174" s="4"/>
      <c r="C174" s="4"/>
      <c r="D174" s="4"/>
      <c r="E174" s="4"/>
      <c r="F174" s="275" t="str">
        <f>'料金、単位一覧'!$A$61</f>
        <v>口腔機能向上加算(Ⅰ)</v>
      </c>
      <c r="G174" s="276"/>
      <c r="H174" s="276"/>
      <c r="I174" s="119" t="str">
        <f>VLOOKUP(F174,'料金、単位一覧'!$A$44:$AD$65,26,0)</f>
        <v>月2回</v>
      </c>
      <c r="J174" s="115">
        <f>VLOOKUP(F174,'料金、単位一覧'!$A$44:$N$65,9,0)</f>
        <v>150</v>
      </c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>
        <f t="shared" si="28"/>
        <v>0</v>
      </c>
      <c r="AQ174" s="31">
        <f t="shared" ref="AQ174:AQ175" si="32">IF(AP174&gt;2,2,AP174)*J174</f>
        <v>0</v>
      </c>
      <c r="AR174" s="312"/>
      <c r="AS174" s="312"/>
      <c r="AT174" s="319"/>
    </row>
    <row r="175" spans="1:46" ht="12.65" customHeight="1" x14ac:dyDescent="0.2">
      <c r="A175" s="121"/>
      <c r="B175" s="4"/>
      <c r="C175" s="4"/>
      <c r="D175" s="4"/>
      <c r="E175" s="4"/>
      <c r="F175" s="275" t="str">
        <f>'料金、単位一覧'!$A$62</f>
        <v>口腔機能向上加算(Ⅱ)</v>
      </c>
      <c r="G175" s="276"/>
      <c r="H175" s="276"/>
      <c r="I175" s="119" t="str">
        <f>VLOOKUP(F175,'料金、単位一覧'!$A$44:$AD$65,26,0)</f>
        <v>月2回</v>
      </c>
      <c r="J175" s="115">
        <f>VLOOKUP(F175,'料金、単位一覧'!$A$44:$N$65,9,0)</f>
        <v>160</v>
      </c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>
        <f t="shared" si="28"/>
        <v>0</v>
      </c>
      <c r="AQ175" s="31">
        <f t="shared" si="32"/>
        <v>0</v>
      </c>
      <c r="AR175" s="312"/>
      <c r="AS175" s="312"/>
      <c r="AT175" s="319"/>
    </row>
    <row r="176" spans="1:46" ht="13" x14ac:dyDescent="0.2">
      <c r="A176" s="121"/>
      <c r="B176" s="4"/>
      <c r="C176" s="4"/>
      <c r="D176" s="4"/>
      <c r="E176" s="4"/>
      <c r="F176" s="275" t="str">
        <f>'料金、単位一覧'!$A$63</f>
        <v>科学的介護推進体制加算</v>
      </c>
      <c r="G176" s="276"/>
      <c r="H176" s="276"/>
      <c r="I176" s="119" t="str">
        <f>VLOOKUP(F176,'料金、単位一覧'!$A$44:$AD$65,26,0)</f>
        <v>月1回</v>
      </c>
      <c r="J176" s="115">
        <f>VLOOKUP(F176,'料金、単位一覧'!$A$44:$N$65,9,0)</f>
        <v>40</v>
      </c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>
        <f t="shared" si="28"/>
        <v>0</v>
      </c>
      <c r="AQ176" s="31">
        <f>IF(AP176&gt;1,1,AP176)*J176</f>
        <v>0</v>
      </c>
      <c r="AR176" s="312"/>
      <c r="AS176" s="312"/>
      <c r="AT176" s="319"/>
    </row>
    <row r="177" spans="1:46" ht="13" x14ac:dyDescent="0.2">
      <c r="A177" s="121"/>
      <c r="B177" s="4"/>
      <c r="C177" s="4"/>
      <c r="D177" s="4"/>
      <c r="E177" s="4"/>
      <c r="F177" s="246" t="str">
        <f>'料金、単位一覧'!$A$68</f>
        <v>サービス提供体制強化加算(Ⅰ)</v>
      </c>
      <c r="G177" s="247"/>
      <c r="H177" s="247"/>
      <c r="I177" s="248"/>
      <c r="J177" s="115">
        <f>VLOOKUP(F177,'料金、単位一覧'!$A$68:$N$70,9,0)</f>
        <v>22</v>
      </c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>
        <f t="shared" si="28"/>
        <v>0</v>
      </c>
      <c r="AQ177" s="31">
        <f t="shared" ref="AQ177:AQ180" si="33">AP177*J177</f>
        <v>0</v>
      </c>
      <c r="AR177" s="312"/>
      <c r="AS177" s="312"/>
      <c r="AT177" s="319"/>
    </row>
    <row r="178" spans="1:46" ht="13" x14ac:dyDescent="0.2">
      <c r="A178" s="122"/>
      <c r="B178" s="123"/>
      <c r="C178" s="123"/>
      <c r="D178" s="123"/>
      <c r="E178" s="37"/>
      <c r="F178" s="246" t="str">
        <f>'料金、単位一覧'!$A$69</f>
        <v>サービス提供体制強化加算(Ⅱ)</v>
      </c>
      <c r="G178" s="247"/>
      <c r="H178" s="247"/>
      <c r="I178" s="248"/>
      <c r="J178" s="115">
        <f>VLOOKUP(F178,'料金、単位一覧'!$A$68:$N$70,9,0)</f>
        <v>18</v>
      </c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>
        <f t="shared" si="28"/>
        <v>0</v>
      </c>
      <c r="AQ178" s="31">
        <f t="shared" si="33"/>
        <v>0</v>
      </c>
      <c r="AR178" s="312"/>
      <c r="AS178" s="312"/>
      <c r="AT178" s="319"/>
    </row>
    <row r="179" spans="1:46" ht="13" x14ac:dyDescent="0.2">
      <c r="A179" s="122"/>
      <c r="B179" s="123"/>
      <c r="C179" s="123"/>
      <c r="D179" s="123"/>
      <c r="E179" s="37"/>
      <c r="F179" s="246" t="str">
        <f>'料金、単位一覧'!$A$70</f>
        <v>サービス提供体制強化加算(Ⅲ)</v>
      </c>
      <c r="G179" s="247"/>
      <c r="H179" s="247"/>
      <c r="I179" s="248"/>
      <c r="J179" s="115">
        <f>VLOOKUP(F179,'料金、単位一覧'!$A$68:$N$70,9,0)</f>
        <v>6</v>
      </c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>
        <f t="shared" si="28"/>
        <v>0</v>
      </c>
      <c r="AQ179" s="31">
        <f t="shared" si="33"/>
        <v>0</v>
      </c>
      <c r="AR179" s="312"/>
      <c r="AS179" s="312"/>
      <c r="AT179" s="319"/>
    </row>
    <row r="180" spans="1:46" ht="12.65" customHeight="1" x14ac:dyDescent="0.2">
      <c r="A180" s="121"/>
      <c r="B180" s="4"/>
      <c r="C180" s="4"/>
      <c r="D180" s="4"/>
      <c r="E180" s="4"/>
      <c r="F180" s="246" t="s">
        <v>207</v>
      </c>
      <c r="G180" s="247"/>
      <c r="H180" s="247"/>
      <c r="I180" s="248"/>
      <c r="J180" s="124">
        <f>'料金、単位一覧'!$I$73</f>
        <v>-47</v>
      </c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>
        <f>IF(SUM($K$6:$AO$18)&gt;0,0,SUM(K180:AO180))</f>
        <v>0</v>
      </c>
      <c r="AQ180" s="31">
        <f t="shared" si="33"/>
        <v>0</v>
      </c>
      <c r="AR180" s="313"/>
      <c r="AS180" s="313"/>
      <c r="AT180" s="320"/>
    </row>
    <row r="181" spans="1:46" ht="12.65" customHeight="1" x14ac:dyDescent="0.2">
      <c r="A181" s="121"/>
      <c r="B181" s="296" t="s">
        <v>208</v>
      </c>
      <c r="C181" s="296"/>
      <c r="D181" s="296"/>
      <c r="E181" s="296"/>
      <c r="F181" s="280" t="str">
        <f>'料金、単位一覧'!$A$99</f>
        <v>昼食代</v>
      </c>
      <c r="G181" s="281"/>
      <c r="H181" s="281"/>
      <c r="I181" s="281"/>
      <c r="J181" s="125">
        <f>VLOOKUP(F181,'料金、単位一覧'!$A$99:$N$113,9,0)</f>
        <v>0</v>
      </c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>
        <f>SUM(K181:AO181)</f>
        <v>0</v>
      </c>
      <c r="AQ181" s="126" t="s">
        <v>217</v>
      </c>
      <c r="AR181" s="127">
        <f>AP181*J181</f>
        <v>0</v>
      </c>
      <c r="AS181" s="128"/>
      <c r="AT181" s="129">
        <f>AR181</f>
        <v>0</v>
      </c>
    </row>
    <row r="182" spans="1:46" ht="12.65" customHeight="1" x14ac:dyDescent="0.2">
      <c r="A182" s="121"/>
      <c r="B182" s="296"/>
      <c r="C182" s="296"/>
      <c r="D182" s="296"/>
      <c r="E182" s="296"/>
      <c r="F182" s="280" t="str">
        <f>'料金、単位一覧'!$A$100</f>
        <v>おやつ代</v>
      </c>
      <c r="G182" s="281"/>
      <c r="H182" s="281"/>
      <c r="I182" s="281"/>
      <c r="J182" s="125">
        <f>VLOOKUP(F182,'料金、単位一覧'!$A$99:$N$113,9,0)</f>
        <v>0</v>
      </c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>
        <f t="shared" ref="AP182:AP194" si="34">SUM(K182:AO182)</f>
        <v>0</v>
      </c>
      <c r="AQ182" s="126" t="s">
        <v>217</v>
      </c>
      <c r="AR182" s="127">
        <f>IFERROR(AP182*J182,"")</f>
        <v>0</v>
      </c>
      <c r="AS182" s="34"/>
      <c r="AT182" s="130">
        <f t="shared" ref="AT182:AT193" si="35">AR182</f>
        <v>0</v>
      </c>
    </row>
    <row r="183" spans="1:46" ht="12.65" customHeight="1" x14ac:dyDescent="0.2">
      <c r="A183" s="121"/>
      <c r="B183" s="296"/>
      <c r="C183" s="296"/>
      <c r="D183" s="296"/>
      <c r="E183" s="296"/>
      <c r="F183" s="280" t="str">
        <f>'料金、単位一覧'!$A$101</f>
        <v>パット代</v>
      </c>
      <c r="G183" s="281"/>
      <c r="H183" s="281"/>
      <c r="I183" s="281"/>
      <c r="J183" s="125">
        <f>VLOOKUP(F183,'料金、単位一覧'!$A$99:$N$113,9,0)</f>
        <v>0</v>
      </c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>
        <f t="shared" si="34"/>
        <v>0</v>
      </c>
      <c r="AQ183" s="126" t="s">
        <v>217</v>
      </c>
      <c r="AR183" s="127">
        <f t="shared" ref="AR183:AR194" si="36">AP183*J183</f>
        <v>0</v>
      </c>
      <c r="AS183" s="34"/>
      <c r="AT183" s="130">
        <f t="shared" si="35"/>
        <v>0</v>
      </c>
    </row>
    <row r="184" spans="1:46" ht="12.65" customHeight="1" x14ac:dyDescent="0.2">
      <c r="A184" s="121"/>
      <c r="B184" s="296"/>
      <c r="C184" s="296"/>
      <c r="D184" s="296"/>
      <c r="E184" s="296"/>
      <c r="F184" s="280" t="str">
        <f>'料金、単位一覧'!$A$102</f>
        <v>リハビリパンツ代</v>
      </c>
      <c r="G184" s="281"/>
      <c r="H184" s="281"/>
      <c r="I184" s="281"/>
      <c r="J184" s="125">
        <f>VLOOKUP(F184,'料金、単位一覧'!$A$99:$N$113,9,0)</f>
        <v>0</v>
      </c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>
        <f t="shared" si="34"/>
        <v>0</v>
      </c>
      <c r="AQ184" s="126" t="s">
        <v>217</v>
      </c>
      <c r="AR184" s="127">
        <f t="shared" si="36"/>
        <v>0</v>
      </c>
      <c r="AS184" s="34"/>
      <c r="AT184" s="130">
        <f t="shared" si="35"/>
        <v>0</v>
      </c>
    </row>
    <row r="185" spans="1:46" ht="12.65" customHeight="1" x14ac:dyDescent="0.2">
      <c r="A185" s="121"/>
      <c r="B185" s="296"/>
      <c r="C185" s="296"/>
      <c r="D185" s="296"/>
      <c r="E185" s="296"/>
      <c r="F185" s="280" t="str">
        <f>'料金、単位一覧'!$A$103</f>
        <v>おむつ代</v>
      </c>
      <c r="G185" s="281"/>
      <c r="H185" s="281"/>
      <c r="I185" s="281"/>
      <c r="J185" s="125">
        <f>VLOOKUP(F185,'料金、単位一覧'!$A$99:$N$113,9,0)</f>
        <v>0</v>
      </c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>
        <f t="shared" si="34"/>
        <v>0</v>
      </c>
      <c r="AQ185" s="126" t="s">
        <v>217</v>
      </c>
      <c r="AR185" s="127">
        <f t="shared" si="36"/>
        <v>0</v>
      </c>
      <c r="AS185" s="34"/>
      <c r="AT185" s="130">
        <f t="shared" si="35"/>
        <v>0</v>
      </c>
    </row>
    <row r="186" spans="1:46" ht="12.65" customHeight="1" x14ac:dyDescent="0.2">
      <c r="A186" s="121"/>
      <c r="B186" s="296"/>
      <c r="C186" s="296"/>
      <c r="D186" s="296"/>
      <c r="E186" s="296"/>
      <c r="F186" s="280" t="str">
        <f>'料金、単位一覧'!$A$104</f>
        <v>お泊りサービス</v>
      </c>
      <c r="G186" s="281"/>
      <c r="H186" s="281"/>
      <c r="I186" s="281"/>
      <c r="J186" s="125">
        <f>VLOOKUP(F186,'料金、単位一覧'!$A$99:$N$113,9,0)</f>
        <v>0</v>
      </c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>
        <f t="shared" si="34"/>
        <v>0</v>
      </c>
      <c r="AQ186" s="126" t="s">
        <v>217</v>
      </c>
      <c r="AR186" s="127">
        <f t="shared" si="36"/>
        <v>0</v>
      </c>
      <c r="AS186" s="34"/>
      <c r="AT186" s="130">
        <f t="shared" si="35"/>
        <v>0</v>
      </c>
    </row>
    <row r="187" spans="1:46" ht="12.65" customHeight="1" x14ac:dyDescent="0.2">
      <c r="A187" s="121"/>
      <c r="B187" s="296"/>
      <c r="C187" s="296"/>
      <c r="D187" s="296"/>
      <c r="E187" s="296"/>
      <c r="F187" s="280" t="str">
        <f>'料金、単位一覧'!$A$105</f>
        <v>シーツ交換代</v>
      </c>
      <c r="G187" s="281"/>
      <c r="H187" s="281"/>
      <c r="I187" s="281"/>
      <c r="J187" s="125">
        <f>VLOOKUP(F187,'料金、単位一覧'!$A$99:$N$113,9,0)</f>
        <v>0</v>
      </c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>
        <f t="shared" si="34"/>
        <v>0</v>
      </c>
      <c r="AQ187" s="126" t="s">
        <v>217</v>
      </c>
      <c r="AR187" s="127">
        <f t="shared" si="36"/>
        <v>0</v>
      </c>
      <c r="AS187" s="34"/>
      <c r="AT187" s="130">
        <f t="shared" si="35"/>
        <v>0</v>
      </c>
    </row>
    <row r="188" spans="1:46" ht="12.65" customHeight="1" x14ac:dyDescent="0.2">
      <c r="A188" s="121"/>
      <c r="B188" s="296"/>
      <c r="C188" s="296"/>
      <c r="D188" s="296"/>
      <c r="E188" s="296"/>
      <c r="F188" s="280" t="str">
        <f>'料金、単位一覧'!$A$106</f>
        <v>夕食代</v>
      </c>
      <c r="G188" s="281"/>
      <c r="H188" s="281"/>
      <c r="I188" s="281"/>
      <c r="J188" s="125">
        <f>VLOOKUP(F188,'料金、単位一覧'!$A$99:$N$113,9,0)</f>
        <v>0</v>
      </c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>
        <f t="shared" si="34"/>
        <v>0</v>
      </c>
      <c r="AQ188" s="126" t="s">
        <v>217</v>
      </c>
      <c r="AR188" s="127">
        <f t="shared" si="36"/>
        <v>0</v>
      </c>
      <c r="AS188" s="34"/>
      <c r="AT188" s="130">
        <f t="shared" si="35"/>
        <v>0</v>
      </c>
    </row>
    <row r="189" spans="1:46" ht="12.65" customHeight="1" x14ac:dyDescent="0.2">
      <c r="A189" s="121"/>
      <c r="B189" s="296"/>
      <c r="C189" s="296"/>
      <c r="D189" s="296"/>
      <c r="E189" s="296"/>
      <c r="F189" s="280" t="str">
        <f>'料金、単位一覧'!$A$107</f>
        <v>朝食代</v>
      </c>
      <c r="G189" s="281"/>
      <c r="H189" s="281"/>
      <c r="I189" s="281"/>
      <c r="J189" s="125">
        <f>VLOOKUP(F189,'料金、単位一覧'!$A$99:$N$113,9,0)</f>
        <v>0</v>
      </c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>
        <f t="shared" si="34"/>
        <v>0</v>
      </c>
      <c r="AQ189" s="126" t="s">
        <v>217</v>
      </c>
      <c r="AR189" s="127">
        <f t="shared" si="36"/>
        <v>0</v>
      </c>
      <c r="AS189" s="34"/>
      <c r="AT189" s="130">
        <f t="shared" si="35"/>
        <v>0</v>
      </c>
    </row>
    <row r="190" spans="1:46" ht="12.65" customHeight="1" x14ac:dyDescent="0.2">
      <c r="A190" s="121"/>
      <c r="B190" s="296"/>
      <c r="C190" s="296"/>
      <c r="D190" s="296"/>
      <c r="E190" s="296"/>
      <c r="F190" s="280" t="str">
        <f>'料金、単位一覧'!$A$108</f>
        <v>時間外利用料</v>
      </c>
      <c r="G190" s="281"/>
      <c r="H190" s="281"/>
      <c r="I190" s="281"/>
      <c r="J190" s="125">
        <f>VLOOKUP(F190,'料金、単位一覧'!$A$99:$N$113,9,0)</f>
        <v>0</v>
      </c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>
        <f t="shared" si="34"/>
        <v>0</v>
      </c>
      <c r="AQ190" s="126" t="s">
        <v>217</v>
      </c>
      <c r="AR190" s="127">
        <f t="shared" si="36"/>
        <v>0</v>
      </c>
      <c r="AS190" s="34"/>
      <c r="AT190" s="130">
        <f t="shared" si="35"/>
        <v>0</v>
      </c>
    </row>
    <row r="191" spans="1:46" ht="12.65" customHeight="1" x14ac:dyDescent="0.2">
      <c r="A191" s="121"/>
      <c r="B191" s="296"/>
      <c r="C191" s="296"/>
      <c r="D191" s="296"/>
      <c r="E191" s="296"/>
      <c r="F191" s="280" t="str">
        <f>'料金、単位一覧'!$A$109</f>
        <v>洗濯代</v>
      </c>
      <c r="G191" s="281"/>
      <c r="H191" s="281"/>
      <c r="I191" s="281"/>
      <c r="J191" s="125">
        <f>VLOOKUP(F191,'料金、単位一覧'!$A$99:$N$113,9,0)</f>
        <v>0</v>
      </c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>
        <f t="shared" si="34"/>
        <v>0</v>
      </c>
      <c r="AQ191" s="126" t="s">
        <v>217</v>
      </c>
      <c r="AR191" s="127">
        <f t="shared" si="36"/>
        <v>0</v>
      </c>
      <c r="AS191" s="34"/>
      <c r="AT191" s="130">
        <f t="shared" si="35"/>
        <v>0</v>
      </c>
    </row>
    <row r="192" spans="1:46" ht="12.65" customHeight="1" x14ac:dyDescent="0.2">
      <c r="A192" s="121"/>
      <c r="B192" s="296"/>
      <c r="C192" s="296"/>
      <c r="D192" s="296"/>
      <c r="E192" s="296"/>
      <c r="F192" s="280" t="str">
        <f>'料金、単位一覧'!$A$110</f>
        <v>通院サポート（最初の３時間）</v>
      </c>
      <c r="G192" s="281"/>
      <c r="H192" s="281"/>
      <c r="I192" s="281"/>
      <c r="J192" s="125">
        <f>VLOOKUP(F192,'料金、単位一覧'!$A$99:$N$113,9,0)</f>
        <v>0</v>
      </c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>
        <f t="shared" si="34"/>
        <v>0</v>
      </c>
      <c r="AQ192" s="126" t="s">
        <v>217</v>
      </c>
      <c r="AR192" s="127">
        <f t="shared" si="36"/>
        <v>0</v>
      </c>
      <c r="AS192" s="34"/>
      <c r="AT192" s="130">
        <f t="shared" si="35"/>
        <v>0</v>
      </c>
    </row>
    <row r="193" spans="1:47" ht="12.65" customHeight="1" x14ac:dyDescent="0.2">
      <c r="A193" s="121"/>
      <c r="B193" s="296"/>
      <c r="C193" s="296"/>
      <c r="D193" s="296"/>
      <c r="E193" s="296"/>
      <c r="F193" s="280" t="str">
        <f>'料金、単位一覧'!$A$111</f>
        <v>通院サポート延長（１時間毎）</v>
      </c>
      <c r="G193" s="281"/>
      <c r="H193" s="281"/>
      <c r="I193" s="281"/>
      <c r="J193" s="125">
        <f>VLOOKUP(F193,'料金、単位一覧'!$A$99:$N$113,9,0)</f>
        <v>0</v>
      </c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>
        <f t="shared" si="34"/>
        <v>0</v>
      </c>
      <c r="AQ193" s="126" t="s">
        <v>217</v>
      </c>
      <c r="AR193" s="127">
        <f t="shared" si="36"/>
        <v>0</v>
      </c>
      <c r="AS193" s="34"/>
      <c r="AT193" s="130">
        <f t="shared" si="35"/>
        <v>0</v>
      </c>
    </row>
    <row r="194" spans="1:47" ht="12.65" customHeight="1" x14ac:dyDescent="0.2">
      <c r="A194" s="121"/>
      <c r="B194" s="296"/>
      <c r="C194" s="296"/>
      <c r="D194" s="296"/>
      <c r="E194" s="296"/>
      <c r="F194" s="280" t="str">
        <f>'料金、単位一覧'!$A$112</f>
        <v>保険外事業利用（要介護）</v>
      </c>
      <c r="G194" s="281"/>
      <c r="H194" s="281"/>
      <c r="I194" s="281"/>
      <c r="J194" s="125">
        <f>VLOOKUP(F194,'料金、単位一覧'!$A$99:$N$113,9,0)</f>
        <v>0</v>
      </c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>
        <f t="shared" si="34"/>
        <v>0</v>
      </c>
      <c r="AQ194" s="126" t="s">
        <v>217</v>
      </c>
      <c r="AR194" s="127">
        <f t="shared" si="36"/>
        <v>0</v>
      </c>
      <c r="AS194" s="34"/>
      <c r="AT194" s="130">
        <f>AR194</f>
        <v>0</v>
      </c>
    </row>
    <row r="195" spans="1:47" ht="12.65" customHeight="1" x14ac:dyDescent="0.2">
      <c r="A195" s="121"/>
      <c r="B195" s="296"/>
      <c r="C195" s="296"/>
      <c r="D195" s="296"/>
      <c r="E195" s="296"/>
      <c r="F195" s="280" t="str">
        <f>'料金、単位一覧'!$A$113</f>
        <v>通所介護実費請求（要支援）</v>
      </c>
      <c r="G195" s="281"/>
      <c r="H195" s="281"/>
      <c r="I195" s="281"/>
      <c r="J195" s="131">
        <f>VLOOKUP(F195,'料金、単位一覧'!$A$99:$N$113,9,0)</f>
        <v>0</v>
      </c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>
        <f>SUM(K195:AO195)</f>
        <v>0</v>
      </c>
      <c r="AQ195" s="126" t="s">
        <v>217</v>
      </c>
      <c r="AR195" s="127">
        <f>AP195*J195</f>
        <v>0</v>
      </c>
      <c r="AS195" s="34"/>
      <c r="AT195" s="130">
        <f>AR195</f>
        <v>0</v>
      </c>
    </row>
    <row r="196" spans="1:47" ht="12.65" customHeight="1" x14ac:dyDescent="0.2">
      <c r="A196" s="121"/>
      <c r="B196" s="296" t="s">
        <v>218</v>
      </c>
      <c r="C196" s="296"/>
      <c r="D196" s="296"/>
      <c r="E196" s="296"/>
      <c r="F196" s="181"/>
      <c r="G196" s="300"/>
      <c r="H196" s="300"/>
      <c r="I196" s="301"/>
      <c r="J196" s="132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126" t="s">
        <v>217</v>
      </c>
      <c r="AQ196" s="126" t="s">
        <v>217</v>
      </c>
      <c r="AR196" s="127"/>
      <c r="AS196" s="34"/>
      <c r="AT196" s="130">
        <f t="shared" ref="AT196:AT198" si="37">AR196</f>
        <v>0</v>
      </c>
    </row>
    <row r="197" spans="1:47" ht="12.65" customHeight="1" x14ac:dyDescent="0.2">
      <c r="A197" s="121"/>
      <c r="B197" s="296"/>
      <c r="C197" s="296"/>
      <c r="D197" s="296"/>
      <c r="E197" s="296"/>
      <c r="F197" s="181"/>
      <c r="G197" s="300"/>
      <c r="H197" s="300"/>
      <c r="I197" s="301"/>
      <c r="J197" s="132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126" t="s">
        <v>217</v>
      </c>
      <c r="AQ197" s="126" t="s">
        <v>217</v>
      </c>
      <c r="AR197" s="127"/>
      <c r="AS197" s="34"/>
      <c r="AT197" s="130">
        <f t="shared" si="37"/>
        <v>0</v>
      </c>
    </row>
    <row r="198" spans="1:47" ht="12.65" customHeight="1" thickBot="1" x14ac:dyDescent="0.25">
      <c r="A198" s="121"/>
      <c r="B198" s="314"/>
      <c r="C198" s="314"/>
      <c r="D198" s="314"/>
      <c r="E198" s="314"/>
      <c r="F198" s="302"/>
      <c r="G198" s="303"/>
      <c r="H198" s="303"/>
      <c r="I198" s="304"/>
      <c r="J198" s="133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34" t="s">
        <v>217</v>
      </c>
      <c r="AQ198" s="134" t="s">
        <v>217</v>
      </c>
      <c r="AR198" s="135"/>
      <c r="AS198" s="135"/>
      <c r="AT198" s="136">
        <f t="shared" si="37"/>
        <v>0</v>
      </c>
    </row>
    <row r="199" spans="1:47" ht="30" customHeight="1" thickBot="1" x14ac:dyDescent="0.25">
      <c r="A199" s="315" t="s">
        <v>9</v>
      </c>
      <c r="B199" s="316"/>
      <c r="C199" s="316"/>
      <c r="D199" s="316"/>
      <c r="E199" s="317"/>
      <c r="F199" s="297">
        <f>SUM(AT135:AT198)</f>
        <v>0</v>
      </c>
      <c r="G199" s="298"/>
      <c r="H199" s="298"/>
      <c r="I199" s="299"/>
      <c r="J199" s="137"/>
      <c r="K199" s="309" t="s">
        <v>28</v>
      </c>
      <c r="L199" s="306"/>
      <c r="M199" s="306"/>
      <c r="N199" s="306"/>
      <c r="O199" s="307"/>
      <c r="P199" s="310">
        <f>SUM(AT135:AT180)</f>
        <v>0</v>
      </c>
      <c r="Q199" s="298"/>
      <c r="R199" s="298"/>
      <c r="S199" s="298"/>
      <c r="T199" s="299"/>
      <c r="U199" s="305" t="s">
        <v>29</v>
      </c>
      <c r="V199" s="306"/>
      <c r="W199" s="306"/>
      <c r="X199" s="306"/>
      <c r="Y199" s="307"/>
      <c r="Z199" s="310">
        <f>SUM(AT181:AT198)</f>
        <v>0</v>
      </c>
      <c r="AA199" s="298"/>
      <c r="AB199" s="298"/>
      <c r="AC199" s="298"/>
      <c r="AD199" s="299"/>
      <c r="AE199" s="305" t="s">
        <v>30</v>
      </c>
      <c r="AF199" s="306"/>
      <c r="AG199" s="306"/>
      <c r="AH199" s="306"/>
      <c r="AI199" s="307"/>
      <c r="AJ199" s="308">
        <f>SUM(AQ136:AQ155,AQ157:AQ180)</f>
        <v>0</v>
      </c>
      <c r="AK199" s="298"/>
      <c r="AL199" s="298"/>
      <c r="AM199" s="298"/>
      <c r="AN199" s="298"/>
      <c r="AO199" s="299"/>
      <c r="AP199" s="138"/>
      <c r="AQ199" s="139"/>
      <c r="AR199" s="139"/>
      <c r="AS199" s="139"/>
      <c r="AT199" s="140"/>
    </row>
    <row r="200" spans="1:47" ht="17.25" customHeight="1" x14ac:dyDescent="0.2">
      <c r="A200" s="238" t="s">
        <v>1</v>
      </c>
      <c r="B200" s="239"/>
      <c r="C200" s="239"/>
      <c r="D200" s="239"/>
      <c r="E200" s="240"/>
      <c r="F200" s="240" t="s">
        <v>4</v>
      </c>
      <c r="G200" s="236"/>
      <c r="H200" s="236"/>
      <c r="I200" s="236"/>
      <c r="J200" s="107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7"/>
      <c r="AQ200" s="108">
        <f>IFERROR(ROUND(ROUND(VLOOKUP($O$2,'料金、単位一覧'!$A$79:$L$96,9,0)*SUM(AQ201:AQ245),0),"0"),0)</f>
        <v>0</v>
      </c>
      <c r="AR200" s="109">
        <f>TRUNC(TRUNC(SUM(AQ200,AQ201:AQ245)*'料金、単位一覧'!$P$4)-TRUNC(SUM(AQ201:AQ245)*'料金、単位一覧'!$P$4))</f>
        <v>0</v>
      </c>
      <c r="AS200" s="109">
        <f>TRUNC(AR200*A221,0)</f>
        <v>0</v>
      </c>
      <c r="AT200" s="110">
        <f>AR200-AS200</f>
        <v>0</v>
      </c>
      <c r="AU200" s="111">
        <f>AR200</f>
        <v>0</v>
      </c>
    </row>
    <row r="201" spans="1:47" ht="12.65" customHeight="1" x14ac:dyDescent="0.2">
      <c r="A201" s="292"/>
      <c r="B201" s="293"/>
      <c r="C201" s="293"/>
      <c r="D201" s="293"/>
      <c r="E201" s="294" t="s">
        <v>10</v>
      </c>
      <c r="F201" s="241" t="s">
        <v>11</v>
      </c>
      <c r="G201" s="241"/>
      <c r="H201" s="241"/>
      <c r="I201" s="241"/>
      <c r="J201" s="112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>
        <f>SUM(K201:AO201)</f>
        <v>0</v>
      </c>
      <c r="AQ201" s="113" t="str">
        <f>IF(AP201&gt;=1,CHOOSE($A212,'料金、単位一覧'!$H$7,'料金、単位一覧'!$H$8),"0")</f>
        <v>0</v>
      </c>
      <c r="AR201" s="311">
        <f>TRUNC(SUM(AQ201:AQ245)*'料金、単位一覧'!$P$4)</f>
        <v>0</v>
      </c>
      <c r="AS201" s="311">
        <f>TRUNC(AR201*A221,0)</f>
        <v>0</v>
      </c>
      <c r="AT201" s="318">
        <f>AR201-AS201</f>
        <v>0</v>
      </c>
      <c r="AU201" s="3"/>
    </row>
    <row r="202" spans="1:47" ht="12.65" customHeight="1" x14ac:dyDescent="0.2">
      <c r="A202" s="292"/>
      <c r="B202" s="293"/>
      <c r="C202" s="293"/>
      <c r="D202" s="293"/>
      <c r="E202" s="294"/>
      <c r="F202" s="245" t="s">
        <v>12</v>
      </c>
      <c r="G202" s="245"/>
      <c r="H202" s="245"/>
      <c r="I202" s="245"/>
      <c r="J202" s="64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>
        <f>SUM(K202:AO202)</f>
        <v>0</v>
      </c>
      <c r="AQ202" s="114">
        <f>IF(AP202&gt;=1,TRUNC(CHOOSE($A212,'料金、単位一覧'!$K$7*AP202,'料金、単位一覧'!$K$8*AP202),"0"),0)</f>
        <v>0</v>
      </c>
      <c r="AR202" s="312"/>
      <c r="AS202" s="312"/>
      <c r="AT202" s="319"/>
    </row>
    <row r="203" spans="1:47" ht="12.65" customHeight="1" x14ac:dyDescent="0.2">
      <c r="A203" s="292"/>
      <c r="B203" s="293"/>
      <c r="C203" s="293"/>
      <c r="D203" s="293"/>
      <c r="E203" s="294"/>
      <c r="F203" s="245" t="str">
        <f>'料金、単位一覧'!$A$22</f>
        <v>生活機能向上グループ活動加算</v>
      </c>
      <c r="G203" s="245"/>
      <c r="H203" s="245"/>
      <c r="I203" s="245"/>
      <c r="J203" s="115">
        <f>VLOOKUP(F203,'料金、単位一覧'!$A$22:$N$28,9,0)</f>
        <v>100</v>
      </c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>
        <f>SUM(K203:AO203)</f>
        <v>0</v>
      </c>
      <c r="AQ203" s="30" t="str">
        <f>IF(AP203&gt;=1,J203,"0")</f>
        <v>0</v>
      </c>
      <c r="AR203" s="312"/>
      <c r="AS203" s="312"/>
      <c r="AT203" s="319"/>
    </row>
    <row r="204" spans="1:47" ht="12.65" customHeight="1" x14ac:dyDescent="0.2">
      <c r="A204" s="292"/>
      <c r="B204" s="293"/>
      <c r="C204" s="293"/>
      <c r="D204" s="293"/>
      <c r="E204" s="294"/>
      <c r="F204" s="245" t="str">
        <f>'料金、単位一覧'!$A$23</f>
        <v>若年性認知症利用者受入加算</v>
      </c>
      <c r="G204" s="245"/>
      <c r="H204" s="245"/>
      <c r="I204" s="245"/>
      <c r="J204" s="115">
        <f>VLOOKUP(F204,'料金、単位一覧'!$A$22:$N$28,9,0)</f>
        <v>240</v>
      </c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>
        <f t="shared" ref="AP204:AP213" si="38">SUM(K204:AO204)</f>
        <v>0</v>
      </c>
      <c r="AQ204" s="30" t="str">
        <f>IF(AP204&gt;=1,J204,"0")</f>
        <v>0</v>
      </c>
      <c r="AR204" s="312"/>
      <c r="AS204" s="312"/>
      <c r="AT204" s="319"/>
    </row>
    <row r="205" spans="1:47" ht="12.65" customHeight="1" x14ac:dyDescent="0.2">
      <c r="A205" s="292"/>
      <c r="B205" s="293"/>
      <c r="C205" s="293"/>
      <c r="D205" s="293"/>
      <c r="E205" s="294"/>
      <c r="F205" s="245" t="str">
        <f>'料金、単位一覧'!$A$24</f>
        <v>栄養アセスメント加算</v>
      </c>
      <c r="G205" s="245"/>
      <c r="H205" s="245"/>
      <c r="I205" s="245"/>
      <c r="J205" s="115">
        <f>VLOOKUP(F205,'料金、単位一覧'!$A$22:$N$28,9,0)</f>
        <v>50</v>
      </c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>
        <f t="shared" si="38"/>
        <v>0</v>
      </c>
      <c r="AQ205" s="30" t="str">
        <f t="shared" ref="AQ205:AQ209" si="39">IF(AP205&gt;=1,J205,"0")</f>
        <v>0</v>
      </c>
      <c r="AR205" s="312"/>
      <c r="AS205" s="312"/>
      <c r="AT205" s="319"/>
    </row>
    <row r="206" spans="1:47" ht="12.65" customHeight="1" x14ac:dyDescent="0.2">
      <c r="A206" s="292"/>
      <c r="B206" s="293"/>
      <c r="C206" s="293"/>
      <c r="D206" s="293"/>
      <c r="E206" s="294"/>
      <c r="F206" s="245" t="str">
        <f>'料金、単位一覧'!$A$25</f>
        <v>栄養改善加算</v>
      </c>
      <c r="G206" s="245"/>
      <c r="H206" s="245"/>
      <c r="I206" s="245"/>
      <c r="J206" s="115">
        <f>VLOOKUP(F206,'料金、単位一覧'!$A$22:$N$28,9,0)</f>
        <v>200</v>
      </c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>
        <f t="shared" si="38"/>
        <v>0</v>
      </c>
      <c r="AQ206" s="30" t="str">
        <f t="shared" si="39"/>
        <v>0</v>
      </c>
      <c r="AR206" s="312"/>
      <c r="AS206" s="312"/>
      <c r="AT206" s="319"/>
    </row>
    <row r="207" spans="1:47" ht="12.65" customHeight="1" x14ac:dyDescent="0.2">
      <c r="A207" s="292"/>
      <c r="B207" s="293"/>
      <c r="C207" s="293"/>
      <c r="D207" s="293"/>
      <c r="E207" s="294"/>
      <c r="F207" s="245" t="str">
        <f>'料金、単位一覧'!$A$26</f>
        <v>生活機能向上加算(Ⅰ)</v>
      </c>
      <c r="G207" s="245"/>
      <c r="H207" s="245"/>
      <c r="I207" s="245"/>
      <c r="J207" s="115">
        <f>VLOOKUP(F207,'料金、単位一覧'!$A$22:$N$28,9,0)</f>
        <v>150</v>
      </c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>
        <f t="shared" si="38"/>
        <v>0</v>
      </c>
      <c r="AQ207" s="30" t="str">
        <f t="shared" si="39"/>
        <v>0</v>
      </c>
      <c r="AR207" s="312"/>
      <c r="AS207" s="312"/>
      <c r="AT207" s="319"/>
    </row>
    <row r="208" spans="1:47" ht="12.65" customHeight="1" x14ac:dyDescent="0.2">
      <c r="A208" s="292"/>
      <c r="B208" s="293"/>
      <c r="C208" s="293"/>
      <c r="D208" s="293"/>
      <c r="E208" s="294"/>
      <c r="F208" s="245" t="str">
        <f>'料金、単位一覧'!$A$27</f>
        <v>生活機能向上加算(Ⅱ)</v>
      </c>
      <c r="G208" s="245"/>
      <c r="H208" s="245"/>
      <c r="I208" s="245"/>
      <c r="J208" s="115">
        <f>VLOOKUP(F208,'料金、単位一覧'!$A$22:$N$28,9,0)</f>
        <v>160</v>
      </c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>
        <f t="shared" si="38"/>
        <v>0</v>
      </c>
      <c r="AQ208" s="30" t="str">
        <f t="shared" si="39"/>
        <v>0</v>
      </c>
      <c r="AR208" s="312"/>
      <c r="AS208" s="312"/>
      <c r="AT208" s="319"/>
    </row>
    <row r="209" spans="1:46" ht="12.65" customHeight="1" x14ac:dyDescent="0.2">
      <c r="A209" s="292"/>
      <c r="B209" s="293"/>
      <c r="C209" s="293"/>
      <c r="D209" s="293"/>
      <c r="E209" s="294"/>
      <c r="F209" s="245" t="str">
        <f>'料金、単位一覧'!$A$28</f>
        <v>一体的サービス提供加算</v>
      </c>
      <c r="G209" s="245"/>
      <c r="H209" s="245"/>
      <c r="I209" s="245"/>
      <c r="J209" s="115">
        <f>VLOOKUP(F209,'料金、単位一覧'!$A$22:$N$28,9,0)</f>
        <v>480</v>
      </c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>
        <f t="shared" si="38"/>
        <v>0</v>
      </c>
      <c r="AQ209" s="30" t="str">
        <f t="shared" si="39"/>
        <v>0</v>
      </c>
      <c r="AR209" s="312"/>
      <c r="AS209" s="312"/>
      <c r="AT209" s="319"/>
    </row>
    <row r="210" spans="1:46" ht="12.65" customHeight="1" x14ac:dyDescent="0.2">
      <c r="A210" s="270"/>
      <c r="B210" s="271"/>
      <c r="C210" s="271"/>
      <c r="D210" s="271"/>
      <c r="E210" s="295"/>
      <c r="F210" s="246" t="str">
        <f>'料金、単位一覧'!$A$17</f>
        <v>サービス提供体制強化加算(Ⅰ)</v>
      </c>
      <c r="G210" s="247"/>
      <c r="H210" s="247"/>
      <c r="I210" s="248"/>
      <c r="J210" s="116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117"/>
      <c r="AP210" s="28">
        <f t="shared" si="38"/>
        <v>0</v>
      </c>
      <c r="AQ210" s="30" t="str">
        <f>IF(AP210&gt;=1,CHOOSE($A212,'料金、単位一覧'!$I$17,'料金、単位一覧'!$L$17),"0")</f>
        <v>0</v>
      </c>
      <c r="AR210" s="312"/>
      <c r="AS210" s="312"/>
      <c r="AT210" s="319"/>
    </row>
    <row r="211" spans="1:46" ht="12.65" customHeight="1" x14ac:dyDescent="0.2">
      <c r="A211" s="249" t="s">
        <v>22</v>
      </c>
      <c r="B211" s="250"/>
      <c r="C211" s="250"/>
      <c r="D211" s="250"/>
      <c r="E211" s="251"/>
      <c r="F211" s="246" t="str">
        <f>'料金、単位一覧'!$A$18</f>
        <v>サービス提供体制強化加算(Ⅱ)</v>
      </c>
      <c r="G211" s="247"/>
      <c r="H211" s="247"/>
      <c r="I211" s="248"/>
      <c r="J211" s="116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  <c r="AM211" s="117"/>
      <c r="AN211" s="117"/>
      <c r="AO211" s="117"/>
      <c r="AP211" s="28">
        <f t="shared" si="38"/>
        <v>0</v>
      </c>
      <c r="AQ211" s="30" t="str">
        <f>IF(AP211&gt;=1,CHOOSE($A212,'料金、単位一覧'!$I$18,'料金、単位一覧'!$L$18),"0")</f>
        <v>0</v>
      </c>
      <c r="AR211" s="312"/>
      <c r="AS211" s="312"/>
      <c r="AT211" s="319"/>
    </row>
    <row r="212" spans="1:46" ht="12.65" customHeight="1" x14ac:dyDescent="0.2">
      <c r="A212" s="267"/>
      <c r="B212" s="268"/>
      <c r="C212" s="268"/>
      <c r="D212" s="268"/>
      <c r="E212" s="269"/>
      <c r="F212" s="246" t="str">
        <f>'料金、単位一覧'!$A$19</f>
        <v>サービス提供体制強化加算(Ⅲ)</v>
      </c>
      <c r="G212" s="247"/>
      <c r="H212" s="247"/>
      <c r="I212" s="248"/>
      <c r="J212" s="116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  <c r="AP212" s="28">
        <f t="shared" si="38"/>
        <v>0</v>
      </c>
      <c r="AQ212" s="30" t="str">
        <f>IF(AP212&gt;=1,CHOOSE($A212,'料金、単位一覧'!$I$19,'料金、単位一覧'!$L$19),"0")</f>
        <v>0</v>
      </c>
      <c r="AR212" s="312"/>
      <c r="AS212" s="312"/>
      <c r="AT212" s="319"/>
    </row>
    <row r="213" spans="1:46" ht="12.65" customHeight="1" x14ac:dyDescent="0.2">
      <c r="A213" s="270"/>
      <c r="B213" s="271"/>
      <c r="C213" s="271"/>
      <c r="D213" s="271"/>
      <c r="E213" s="272"/>
      <c r="F213" s="245" t="s">
        <v>14</v>
      </c>
      <c r="G213" s="245"/>
      <c r="H213" s="245"/>
      <c r="I213" s="245"/>
      <c r="J213" s="64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>
        <f t="shared" si="38"/>
        <v>0</v>
      </c>
      <c r="AQ213" s="30" t="str">
        <f>IF(AP213&gt;=1,CHOOSE($A212,'料金、単位一覧'!$E$31,'料金、単位一覧'!$E$32),"0")</f>
        <v>0</v>
      </c>
      <c r="AR213" s="312"/>
      <c r="AS213" s="312"/>
      <c r="AT213" s="319"/>
    </row>
    <row r="214" spans="1:46" ht="12.65" customHeight="1" x14ac:dyDescent="0.2">
      <c r="A214" s="278" t="s">
        <v>23</v>
      </c>
      <c r="B214" s="279"/>
      <c r="C214" s="279"/>
      <c r="D214" s="279"/>
      <c r="E214" s="279"/>
      <c r="F214" s="241" t="s">
        <v>209</v>
      </c>
      <c r="G214" s="241"/>
      <c r="H214" s="241"/>
      <c r="I214" s="241"/>
      <c r="J214" s="112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>
        <f>IF(SUM(K201:AO213)&gt;0,0,SUM(K214:AO214))</f>
        <v>0</v>
      </c>
      <c r="AQ214" s="113">
        <f>IFERROR(TRUNC(CHOOSE(A215,'料金、単位一覧'!$E$37,'料金、単位一覧'!$E$38,'料金、単位一覧'!$E$39,'料金、単位一覧'!$E$40,'料金、単位一覧'!$E$41)*AP214),0)</f>
        <v>0</v>
      </c>
      <c r="AR214" s="312"/>
      <c r="AS214" s="312"/>
      <c r="AT214" s="319"/>
    </row>
    <row r="215" spans="1:46" ht="12.65" customHeight="1" x14ac:dyDescent="0.2">
      <c r="A215" s="285"/>
      <c r="B215" s="286"/>
      <c r="C215" s="286"/>
      <c r="D215" s="286"/>
      <c r="E215" s="286"/>
      <c r="F215" s="245" t="s">
        <v>210</v>
      </c>
      <c r="G215" s="245"/>
      <c r="H215" s="245"/>
      <c r="I215" s="245"/>
      <c r="J215" s="64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>
        <f>IF(SUM(K201:AO213)&gt;0,0,SUM(K215:AO215))</f>
        <v>0</v>
      </c>
      <c r="AQ215" s="30">
        <f>IFERROR(TRUNC(CHOOSE(A215,'料金、単位一覧'!$H$37,'料金、単位一覧'!$H$38,'料金、単位一覧'!$H$39,'料金、単位一覧'!$H$40,'料金、単位一覧'!$H$41)*AP215),0)</f>
        <v>0</v>
      </c>
      <c r="AR215" s="312"/>
      <c r="AS215" s="312"/>
      <c r="AT215" s="319"/>
    </row>
    <row r="216" spans="1:46" ht="12.65" customHeight="1" x14ac:dyDescent="0.2">
      <c r="A216" s="285"/>
      <c r="B216" s="286"/>
      <c r="C216" s="286"/>
      <c r="D216" s="286"/>
      <c r="E216" s="286"/>
      <c r="F216" s="245" t="s">
        <v>211</v>
      </c>
      <c r="G216" s="245"/>
      <c r="H216" s="245"/>
      <c r="I216" s="245"/>
      <c r="J216" s="64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>
        <f>IF(SUM(K201:AO213)&gt;0,0,SUM(K216:AO216))</f>
        <v>0</v>
      </c>
      <c r="AQ216" s="30">
        <f>IFERROR(TRUNC(CHOOSE(A215,'料金、単位一覧'!$K$37,'料金、単位一覧'!$K$38,'料金、単位一覧'!$K$39,'料金、単位一覧'!$K$40,'料金、単位一覧'!$K$41)*AP216),0)</f>
        <v>0</v>
      </c>
      <c r="AR216" s="312"/>
      <c r="AS216" s="312"/>
      <c r="AT216" s="319"/>
    </row>
    <row r="217" spans="1:46" ht="12.65" customHeight="1" x14ac:dyDescent="0.2">
      <c r="A217" s="287" t="s">
        <v>24</v>
      </c>
      <c r="B217" s="288"/>
      <c r="C217" s="288"/>
      <c r="D217" s="288"/>
      <c r="E217" s="288"/>
      <c r="F217" s="245" t="s">
        <v>212</v>
      </c>
      <c r="G217" s="245"/>
      <c r="H217" s="245"/>
      <c r="I217" s="245"/>
      <c r="J217" s="64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>
        <f>IF(SUM(K201:AO213)&gt;0,0,SUM(K217:AO217))</f>
        <v>0</v>
      </c>
      <c r="AQ217" s="30">
        <f>IFERROR(TRUNC(CHOOSE(A215,'料金、単位一覧'!$N$37,'料金、単位一覧'!$N$38,'料金、単位一覧'!$N$39,'料金、単位一覧'!$N$40,'料金、単位一覧'!$N$41)*AP217),0)</f>
        <v>0</v>
      </c>
      <c r="AR217" s="312"/>
      <c r="AS217" s="312"/>
      <c r="AT217" s="319"/>
    </row>
    <row r="218" spans="1:46" ht="12.65" customHeight="1" x14ac:dyDescent="0.2">
      <c r="A218" s="273" t="str">
        <f>IF(A230="NG","↑介護度を選択",VLOOKUP("選択",A228:E229,2,0))</f>
        <v>↑介護度を選択</v>
      </c>
      <c r="B218" s="274"/>
      <c r="C218" s="274"/>
      <c r="D218" s="274"/>
      <c r="E218" s="274"/>
      <c r="F218" s="245" t="s">
        <v>213</v>
      </c>
      <c r="G218" s="245"/>
      <c r="H218" s="245"/>
      <c r="I218" s="245"/>
      <c r="J218" s="64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>
        <f>IF(SUM(K201:AO213)&gt;0,0,SUM(K218:AO218))</f>
        <v>0</v>
      </c>
      <c r="AQ218" s="30">
        <f>IFERROR(TRUNC(CHOOSE(A215,'料金、単位一覧'!$Q$37,'料金、単位一覧'!$Q$38,'料金、単位一覧'!$Q$39,'料金、単位一覧'!$Q$40,'料金、単位一覧'!$Q$41)*AP218),0)</f>
        <v>0</v>
      </c>
      <c r="AR218" s="312"/>
      <c r="AS218" s="312"/>
      <c r="AT218" s="319"/>
    </row>
    <row r="219" spans="1:46" ht="12.65" customHeight="1" x14ac:dyDescent="0.2">
      <c r="A219" s="273"/>
      <c r="B219" s="274"/>
      <c r="C219" s="274"/>
      <c r="D219" s="274"/>
      <c r="E219" s="274"/>
      <c r="F219" s="245" t="s">
        <v>214</v>
      </c>
      <c r="G219" s="245"/>
      <c r="H219" s="245"/>
      <c r="I219" s="245"/>
      <c r="J219" s="64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>
        <f>IF(SUM(K201:AO213)&gt;0,0,SUM(K219:AO219))</f>
        <v>0</v>
      </c>
      <c r="AQ219" s="31">
        <f>IFERROR(TRUNC(CHOOSE(A215,'料金、単位一覧'!$T$37,'料金、単位一覧'!$T$38,'料金、単位一覧'!$T$39,'料金、単位一覧'!$T$40,'料金、単位一覧'!$T$41)*AP219),0)</f>
        <v>0</v>
      </c>
      <c r="AR219" s="312"/>
      <c r="AS219" s="312"/>
      <c r="AT219" s="319"/>
    </row>
    <row r="220" spans="1:46" ht="13" x14ac:dyDescent="0.2">
      <c r="A220" s="278" t="s">
        <v>25</v>
      </c>
      <c r="B220" s="279"/>
      <c r="C220" s="279"/>
      <c r="D220" s="279"/>
      <c r="E220" s="279"/>
      <c r="F220" s="245" t="s">
        <v>215</v>
      </c>
      <c r="G220" s="245"/>
      <c r="H220" s="245"/>
      <c r="I220" s="245"/>
      <c r="J220" s="64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>
        <f>IF(SUM(K201:AO213)&gt;0,0,SUM(K220:AO220))</f>
        <v>0</v>
      </c>
      <c r="AQ220" s="31">
        <f>IFERROR(TRUNC(CHOOSE(A215,'料金、単位一覧'!$W$37,'料金、単位一覧'!$W$38,'料金、単位一覧'!$W$39,'料金、単位一覧'!$W$40,'料金、単位一覧'!$W$41)*AP220),0)</f>
        <v>0</v>
      </c>
      <c r="AR220" s="312"/>
      <c r="AS220" s="312"/>
      <c r="AT220" s="319"/>
    </row>
    <row r="221" spans="1:46" ht="13" x14ac:dyDescent="0.2">
      <c r="A221" s="282">
        <v>0.9</v>
      </c>
      <c r="B221" s="283"/>
      <c r="C221" s="283"/>
      <c r="D221" s="283"/>
      <c r="E221" s="283"/>
      <c r="F221" s="277" t="str">
        <f>'料金、単位一覧'!$A$64</f>
        <v>地域通所介護感染症災害3％加算</v>
      </c>
      <c r="G221" s="247"/>
      <c r="H221" s="247"/>
      <c r="I221" s="248"/>
      <c r="J221" s="11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>
        <f>IF(SUM(K214:AO220)&gt;0,0,SUM(K221:AO221))</f>
        <v>0</v>
      </c>
      <c r="AQ221" s="31" t="str">
        <f>IF($AA$2="する",ROUND(SUM(AQ214:AQ220)*0.03,0),"－")</f>
        <v>－</v>
      </c>
      <c r="AR221" s="312"/>
      <c r="AS221" s="312"/>
      <c r="AT221" s="319"/>
    </row>
    <row r="222" spans="1:46" ht="12.65" customHeight="1" x14ac:dyDescent="0.2">
      <c r="A222" s="282"/>
      <c r="B222" s="283"/>
      <c r="C222" s="283"/>
      <c r="D222" s="283"/>
      <c r="E222" s="284"/>
      <c r="F222" s="275" t="str">
        <f>'料金、単位一覧'!$A$44</f>
        <v>延長加算</v>
      </c>
      <c r="G222" s="276"/>
      <c r="H222" s="276"/>
      <c r="I222" s="119" t="str">
        <f>VLOOKUP(F222,'料金、単位一覧'!$A$44:$AD$65,26,0)</f>
        <v>1H</v>
      </c>
      <c r="J222" s="115">
        <f>VLOOKUP(F222,'料金、単位一覧'!$A$44:$N$65,9,0)</f>
        <v>50</v>
      </c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>
        <f t="shared" ref="AP222:AP244" si="40">IF(SUM($K$6:$AO$18)&gt;0,0,SUM(K222:AO222))</f>
        <v>0</v>
      </c>
      <c r="AQ222" s="31">
        <f>(COUNTIF($K222:$AO222,"&gt;=5")*($J222*5))+(COUNTIF($K222:$AO222,"=4")*($J222*4))+(COUNTIF($K222:$AO222,"=3")*($J222*3))+(COUNTIF($K222:$AO222,"=2")*($J222*2))+(COUNTIF($K222:$AO222,"=1")*$J222)</f>
        <v>0</v>
      </c>
      <c r="AR222" s="312"/>
      <c r="AS222" s="312"/>
      <c r="AT222" s="319"/>
    </row>
    <row r="223" spans="1:46" ht="12.65" customHeight="1" x14ac:dyDescent="0.2">
      <c r="A223" s="278" t="s">
        <v>26</v>
      </c>
      <c r="B223" s="279"/>
      <c r="C223" s="279"/>
      <c r="D223" s="279"/>
      <c r="E223" s="290"/>
      <c r="F223" s="275" t="str">
        <f>'料金、単位一覧'!$A$45</f>
        <v>個別機能訓練加算(Ⅰ)イ</v>
      </c>
      <c r="G223" s="276"/>
      <c r="H223" s="276"/>
      <c r="I223" s="119">
        <f>VLOOKUP(F223,'料金、単位一覧'!$A$44:$AD$65,26,0)</f>
        <v>0</v>
      </c>
      <c r="J223" s="115">
        <f>VLOOKUP(F223,'料金、単位一覧'!$A$44:$N$65,9,0)</f>
        <v>56</v>
      </c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>
        <f t="shared" si="40"/>
        <v>0</v>
      </c>
      <c r="AQ223" s="31">
        <f>AP223*J223</f>
        <v>0</v>
      </c>
      <c r="AR223" s="312"/>
      <c r="AS223" s="312"/>
      <c r="AT223" s="319"/>
    </row>
    <row r="224" spans="1:46" ht="12.65" customHeight="1" x14ac:dyDescent="0.2">
      <c r="A224" s="285"/>
      <c r="B224" s="286"/>
      <c r="C224" s="286"/>
      <c r="D224" s="286"/>
      <c r="E224" s="291"/>
      <c r="F224" s="275" t="str">
        <f>'料金、単位一覧'!$A$46</f>
        <v>個別機能訓練加算(Ⅰ)ロ</v>
      </c>
      <c r="G224" s="276"/>
      <c r="H224" s="276"/>
      <c r="I224" s="119">
        <f>VLOOKUP(F224,'料金、単位一覧'!$A$44:$AD$65,26,0)</f>
        <v>0</v>
      </c>
      <c r="J224" s="115">
        <f>VLOOKUP(F224,'料金、単位一覧'!$A$44:$N$65,9,0)</f>
        <v>76</v>
      </c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>
        <f t="shared" si="40"/>
        <v>0</v>
      </c>
      <c r="AQ224" s="31">
        <f>AP224*J224</f>
        <v>0</v>
      </c>
      <c r="AR224" s="312"/>
      <c r="AS224" s="312"/>
      <c r="AT224" s="319"/>
    </row>
    <row r="225" spans="1:46" ht="12.65" customHeight="1" x14ac:dyDescent="0.2">
      <c r="A225" s="285"/>
      <c r="B225" s="286"/>
      <c r="C225" s="286"/>
      <c r="D225" s="286"/>
      <c r="E225" s="291"/>
      <c r="F225" s="275" t="str">
        <f>'料金、単位一覧'!$A$47</f>
        <v>個別機能訓練加算(Ⅱ)</v>
      </c>
      <c r="G225" s="276"/>
      <c r="H225" s="276"/>
      <c r="I225" s="119" t="str">
        <f>VLOOKUP(F225,'料金、単位一覧'!$A$44:$AD$65,26,0)</f>
        <v>月1回</v>
      </c>
      <c r="J225" s="115">
        <f>VLOOKUP(F225,'料金、単位一覧'!$A$44:$N$65,9,0)</f>
        <v>20</v>
      </c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>
        <f t="shared" si="40"/>
        <v>0</v>
      </c>
      <c r="AQ225" s="31">
        <f>IF(AP225&gt;1,1,AP225)*J225</f>
        <v>0</v>
      </c>
      <c r="AR225" s="312"/>
      <c r="AS225" s="312"/>
      <c r="AT225" s="319"/>
    </row>
    <row r="226" spans="1:46" ht="12.65" customHeight="1" x14ac:dyDescent="0.2">
      <c r="A226" s="285"/>
      <c r="B226" s="286"/>
      <c r="C226" s="286"/>
      <c r="D226" s="286"/>
      <c r="E226" s="291"/>
      <c r="F226" s="275" t="str">
        <f>'料金、単位一覧'!$A$48</f>
        <v>入浴加算（Ⅰ）</v>
      </c>
      <c r="G226" s="276"/>
      <c r="H226" s="276"/>
      <c r="I226" s="119">
        <f>VLOOKUP(F226,'料金、単位一覧'!$A$44:$AD$65,26,0)</f>
        <v>0</v>
      </c>
      <c r="J226" s="115">
        <f>VLOOKUP(F226,'料金、単位一覧'!$A$44:$N$65,9,0)</f>
        <v>40</v>
      </c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>
        <f t="shared" si="40"/>
        <v>0</v>
      </c>
      <c r="AQ226" s="31">
        <f>AP226*J226</f>
        <v>0</v>
      </c>
      <c r="AR226" s="312"/>
      <c r="AS226" s="312"/>
      <c r="AT226" s="319"/>
    </row>
    <row r="227" spans="1:46" ht="12.65" customHeight="1" x14ac:dyDescent="0.2">
      <c r="A227" s="285"/>
      <c r="B227" s="286"/>
      <c r="C227" s="286"/>
      <c r="D227" s="286"/>
      <c r="E227" s="291"/>
      <c r="F227" s="275" t="str">
        <f>'料金、単位一覧'!$A$49</f>
        <v>入浴加算（Ⅱ）</v>
      </c>
      <c r="G227" s="276"/>
      <c r="H227" s="276"/>
      <c r="I227" s="119">
        <f>VLOOKUP(F227,'料金、単位一覧'!$A$44:$AD$65,26,0)</f>
        <v>0</v>
      </c>
      <c r="J227" s="115">
        <f>VLOOKUP(F227,'料金、単位一覧'!$A$44:$N$65,9,0)</f>
        <v>55</v>
      </c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>
        <f t="shared" si="40"/>
        <v>0</v>
      </c>
      <c r="AQ227" s="31">
        <f t="shared" ref="AQ227:AQ230" si="41">AP227*J227</f>
        <v>0</v>
      </c>
      <c r="AR227" s="312"/>
      <c r="AS227" s="312"/>
      <c r="AT227" s="319"/>
    </row>
    <row r="228" spans="1:46" ht="12.65" customHeight="1" x14ac:dyDescent="0.2">
      <c r="A228" s="120" t="str">
        <f>IF(B228&gt;0,"選択","－")</f>
        <v>－</v>
      </c>
      <c r="B228" s="171">
        <f>IFERROR(CHOOSE(A212,'料金、単位一覧'!$I$117,'料金、単位一覧'!$I$118),0)</f>
        <v>0</v>
      </c>
      <c r="C228" s="171"/>
      <c r="D228" s="171"/>
      <c r="E228" s="171"/>
      <c r="F228" s="275" t="str">
        <f>'料金、単位一覧'!$A$50</f>
        <v>認知症対応加算</v>
      </c>
      <c r="G228" s="276"/>
      <c r="H228" s="276"/>
      <c r="I228" s="119">
        <f>VLOOKUP(F228,'料金、単位一覧'!$A$44:$AD$65,26,0)</f>
        <v>0</v>
      </c>
      <c r="J228" s="115">
        <f>VLOOKUP(F228,'料金、単位一覧'!$A$44:$N$65,9,0)</f>
        <v>60</v>
      </c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>
        <f t="shared" si="40"/>
        <v>0</v>
      </c>
      <c r="AQ228" s="31">
        <f t="shared" si="41"/>
        <v>0</v>
      </c>
      <c r="AR228" s="312"/>
      <c r="AS228" s="312"/>
      <c r="AT228" s="319"/>
    </row>
    <row r="229" spans="1:46" ht="12.65" customHeight="1" x14ac:dyDescent="0.2">
      <c r="A229" s="120" t="str">
        <f>IF(B229&gt;0,"選択","－")</f>
        <v>－</v>
      </c>
      <c r="B229" s="171">
        <f>IFERROR(CHOOSE(A215,'料金、単位一覧'!$I$119,'料金、単位一覧'!$I$120,'料金、単位一覧'!$I$121,'料金、単位一覧'!$I$122,'料金、単位一覧'!$I$123),0)</f>
        <v>0</v>
      </c>
      <c r="C229" s="171"/>
      <c r="D229" s="171"/>
      <c r="E229" s="171"/>
      <c r="F229" s="275" t="str">
        <f>'料金、単位一覧'!$A$51</f>
        <v>若年性認知利用者受入加算</v>
      </c>
      <c r="G229" s="276"/>
      <c r="H229" s="276"/>
      <c r="I229" s="119">
        <f>VLOOKUP(F229,'料金、単位一覧'!$A$44:$AD$65,26,0)</f>
        <v>0</v>
      </c>
      <c r="J229" s="115">
        <f>VLOOKUP(F229,'料金、単位一覧'!$A$44:$N$65,9,0)</f>
        <v>60</v>
      </c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>
        <f t="shared" si="40"/>
        <v>0</v>
      </c>
      <c r="AQ229" s="31">
        <f t="shared" si="41"/>
        <v>0</v>
      </c>
      <c r="AR229" s="312"/>
      <c r="AS229" s="312"/>
      <c r="AT229" s="319"/>
    </row>
    <row r="230" spans="1:46" ht="13" x14ac:dyDescent="0.2">
      <c r="A230" s="289" t="str">
        <f>IF(A228=A229,"NG","OK")</f>
        <v>NG</v>
      </c>
      <c r="B230" s="171"/>
      <c r="C230" s="171"/>
      <c r="D230" s="171"/>
      <c r="E230" s="171"/>
      <c r="F230" s="275" t="str">
        <f>'料金、単位一覧'!$A$52</f>
        <v>中重度ケア体制加算</v>
      </c>
      <c r="G230" s="276"/>
      <c r="H230" s="276"/>
      <c r="I230" s="119">
        <f>VLOOKUP(F230,'料金、単位一覧'!$A$44:$AD$65,26,0)</f>
        <v>0</v>
      </c>
      <c r="J230" s="115">
        <f>VLOOKUP(F230,'料金、単位一覧'!$A$44:$N$65,9,0)</f>
        <v>45</v>
      </c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>
        <f t="shared" si="40"/>
        <v>0</v>
      </c>
      <c r="AQ230" s="31">
        <f t="shared" si="41"/>
        <v>0</v>
      </c>
      <c r="AR230" s="312"/>
      <c r="AS230" s="312"/>
      <c r="AT230" s="319"/>
    </row>
    <row r="231" spans="1:46" ht="13" x14ac:dyDescent="0.2">
      <c r="A231" s="121"/>
      <c r="B231" s="4"/>
      <c r="C231" s="4"/>
      <c r="D231" s="4"/>
      <c r="E231" s="4"/>
      <c r="F231" s="275" t="str">
        <f>'料金、単位一覧'!$A$53</f>
        <v>生活機能向上連携加算(Ⅰ)</v>
      </c>
      <c r="G231" s="276"/>
      <c r="H231" s="276"/>
      <c r="I231" s="119" t="str">
        <f>VLOOKUP(F231,'料金、単位一覧'!$A$44:$AD$65,26,0)</f>
        <v>月1回</v>
      </c>
      <c r="J231" s="115">
        <f>VLOOKUP(F231,'料金、単位一覧'!$A$44:$N$65,9,0)</f>
        <v>100</v>
      </c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>
        <f t="shared" si="40"/>
        <v>0</v>
      </c>
      <c r="AQ231" s="31">
        <f>IF(AP231&gt;1,1,AP231)*J231</f>
        <v>0</v>
      </c>
      <c r="AR231" s="312"/>
      <c r="AS231" s="312"/>
      <c r="AT231" s="319"/>
    </row>
    <row r="232" spans="1:46" ht="13" x14ac:dyDescent="0.2">
      <c r="A232" s="121"/>
      <c r="B232" s="4"/>
      <c r="C232" s="4"/>
      <c r="D232" s="4"/>
      <c r="E232" s="4"/>
      <c r="F232" s="275" t="str">
        <f>'料金、単位一覧'!$A$54</f>
        <v>生活機能向上連携加算(Ⅱ)</v>
      </c>
      <c r="G232" s="276"/>
      <c r="H232" s="276"/>
      <c r="I232" s="119" t="str">
        <f>VLOOKUP(F232,'料金、単位一覧'!$A$44:$AD$65,26,0)</f>
        <v>月1回</v>
      </c>
      <c r="J232" s="115">
        <f>VLOOKUP(F232,'料金、単位一覧'!$A$44:$N$65,9,0)</f>
        <v>200</v>
      </c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>
        <f t="shared" si="40"/>
        <v>0</v>
      </c>
      <c r="AQ232" s="31">
        <f t="shared" ref="AQ232:AQ235" si="42">IF(AP232&gt;1,1,AP232)*J232</f>
        <v>0</v>
      </c>
      <c r="AR232" s="312"/>
      <c r="AS232" s="312"/>
      <c r="AT232" s="319"/>
    </row>
    <row r="233" spans="1:46" ht="13" x14ac:dyDescent="0.2">
      <c r="A233" s="121"/>
      <c r="B233" s="4"/>
      <c r="C233" s="4"/>
      <c r="D233" s="4"/>
      <c r="E233" s="4"/>
      <c r="F233" s="275" t="str">
        <f>'料金、単位一覧'!$A$55</f>
        <v>ADL維持等加算(Ⅰ)</v>
      </c>
      <c r="G233" s="276"/>
      <c r="H233" s="276"/>
      <c r="I233" s="119" t="str">
        <f>VLOOKUP(F233,'料金、単位一覧'!$A$44:$AD$65,26,0)</f>
        <v>月1回</v>
      </c>
      <c r="J233" s="115">
        <f>VLOOKUP(F233,'料金、単位一覧'!$A$44:$N$65,9,0)</f>
        <v>30</v>
      </c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>
        <f t="shared" si="40"/>
        <v>0</v>
      </c>
      <c r="AQ233" s="31">
        <f t="shared" si="42"/>
        <v>0</v>
      </c>
      <c r="AR233" s="312"/>
      <c r="AS233" s="312"/>
      <c r="AT233" s="319"/>
    </row>
    <row r="234" spans="1:46" ht="13" x14ac:dyDescent="0.2">
      <c r="A234" s="121"/>
      <c r="B234" s="4"/>
      <c r="C234" s="4"/>
      <c r="D234" s="4"/>
      <c r="E234" s="4"/>
      <c r="F234" s="275" t="str">
        <f>'料金、単位一覧'!$A$56</f>
        <v>ADL維持等加算(Ⅱ)</v>
      </c>
      <c r="G234" s="276"/>
      <c r="H234" s="276"/>
      <c r="I234" s="119" t="str">
        <f>VLOOKUP(F234,'料金、単位一覧'!$A$44:$AD$65,26,0)</f>
        <v>月1回</v>
      </c>
      <c r="J234" s="115">
        <f>VLOOKUP(F234,'料金、単位一覧'!$A$44:$N$65,9,0)</f>
        <v>60</v>
      </c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>
        <f t="shared" si="40"/>
        <v>0</v>
      </c>
      <c r="AQ234" s="31">
        <f t="shared" si="42"/>
        <v>0</v>
      </c>
      <c r="AR234" s="312"/>
      <c r="AS234" s="312"/>
      <c r="AT234" s="319"/>
    </row>
    <row r="235" spans="1:46" ht="13" x14ac:dyDescent="0.2">
      <c r="A235" s="121"/>
      <c r="B235" s="4"/>
      <c r="C235" s="4"/>
      <c r="D235" s="4"/>
      <c r="E235" s="4"/>
      <c r="F235" s="275" t="str">
        <f>'料金、単位一覧'!$A$57</f>
        <v>栄養アセスメント加算</v>
      </c>
      <c r="G235" s="276"/>
      <c r="H235" s="276"/>
      <c r="I235" s="119" t="str">
        <f>VLOOKUP(F235,'料金、単位一覧'!$A$44:$AD$65,26,0)</f>
        <v>月1回</v>
      </c>
      <c r="J235" s="115">
        <f>VLOOKUP(F235,'料金、単位一覧'!$A$44:$N$65,9,0)</f>
        <v>50</v>
      </c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>
        <f t="shared" si="40"/>
        <v>0</v>
      </c>
      <c r="AQ235" s="31">
        <f t="shared" si="42"/>
        <v>0</v>
      </c>
      <c r="AR235" s="312"/>
      <c r="AS235" s="312"/>
      <c r="AT235" s="319"/>
    </row>
    <row r="236" spans="1:46" ht="13" x14ac:dyDescent="0.2">
      <c r="A236" s="121"/>
      <c r="B236" s="4"/>
      <c r="C236" s="4"/>
      <c r="D236" s="4"/>
      <c r="E236" s="4"/>
      <c r="F236" s="275" t="str">
        <f>'料金、単位一覧'!$A$58</f>
        <v>栄養改善加算</v>
      </c>
      <c r="G236" s="276"/>
      <c r="H236" s="276"/>
      <c r="I236" s="119" t="str">
        <f>VLOOKUP(F236,'料金、単位一覧'!$A$44:$AD$65,26,0)</f>
        <v>月2回</v>
      </c>
      <c r="J236" s="115">
        <f>VLOOKUP(F236,'料金、単位一覧'!$A$44:$N$65,9,0)</f>
        <v>200</v>
      </c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>
        <f t="shared" si="40"/>
        <v>0</v>
      </c>
      <c r="AQ236" s="31">
        <f>IF(AP236&gt;2,2,AP236)*J236</f>
        <v>0</v>
      </c>
      <c r="AR236" s="312"/>
      <c r="AS236" s="312"/>
      <c r="AT236" s="319"/>
    </row>
    <row r="237" spans="1:46" ht="13" x14ac:dyDescent="0.2">
      <c r="A237" s="121"/>
      <c r="B237" s="4"/>
      <c r="C237" s="4"/>
      <c r="D237" s="4"/>
      <c r="E237" s="4"/>
      <c r="F237" s="275" t="str">
        <f>'料金、単位一覧'!$A$59</f>
        <v>口腔・栄養スクリーニング加算(Ⅰ)</v>
      </c>
      <c r="G237" s="276"/>
      <c r="H237" s="276"/>
      <c r="I237" s="119" t="str">
        <f>VLOOKUP(F237,'料金、単位一覧'!$A$44:$AD$65,26,0)</f>
        <v>月1回</v>
      </c>
      <c r="J237" s="115">
        <f>VLOOKUP(F237,'料金、単位一覧'!$A$44:$N$65,9,0)</f>
        <v>20</v>
      </c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>
        <f t="shared" si="40"/>
        <v>0</v>
      </c>
      <c r="AQ237" s="31">
        <f t="shared" ref="AQ237:AQ238" si="43">IF(AP237&gt;1,1,AP237)*J237</f>
        <v>0</v>
      </c>
      <c r="AR237" s="312"/>
      <c r="AS237" s="312"/>
      <c r="AT237" s="319"/>
    </row>
    <row r="238" spans="1:46" ht="13" x14ac:dyDescent="0.2">
      <c r="A238" s="121"/>
      <c r="B238" s="4"/>
      <c r="C238" s="4"/>
      <c r="D238" s="4"/>
      <c r="E238" s="4"/>
      <c r="F238" s="275" t="str">
        <f>'料金、単位一覧'!$A$60</f>
        <v>口腔・栄養スクリーニング加算(Ⅱ)</v>
      </c>
      <c r="G238" s="276"/>
      <c r="H238" s="276"/>
      <c r="I238" s="119" t="str">
        <f>VLOOKUP(F238,'料金、単位一覧'!$A$44:$AD$65,26,0)</f>
        <v>月1回</v>
      </c>
      <c r="J238" s="115">
        <f>VLOOKUP(F238,'料金、単位一覧'!$A$44:$N$65,9,0)</f>
        <v>5</v>
      </c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>
        <f t="shared" si="40"/>
        <v>0</v>
      </c>
      <c r="AQ238" s="31">
        <f t="shared" si="43"/>
        <v>0</v>
      </c>
      <c r="AR238" s="312"/>
      <c r="AS238" s="312"/>
      <c r="AT238" s="319"/>
    </row>
    <row r="239" spans="1:46" ht="13" x14ac:dyDescent="0.2">
      <c r="A239" s="121"/>
      <c r="B239" s="4"/>
      <c r="C239" s="4"/>
      <c r="D239" s="4"/>
      <c r="E239" s="4"/>
      <c r="F239" s="275" t="str">
        <f>'料金、単位一覧'!$A$61</f>
        <v>口腔機能向上加算(Ⅰ)</v>
      </c>
      <c r="G239" s="276"/>
      <c r="H239" s="276"/>
      <c r="I239" s="119" t="str">
        <f>VLOOKUP(F239,'料金、単位一覧'!$A$44:$AD$65,26,0)</f>
        <v>月2回</v>
      </c>
      <c r="J239" s="115">
        <f>VLOOKUP(F239,'料金、単位一覧'!$A$44:$N$65,9,0)</f>
        <v>150</v>
      </c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>
        <f t="shared" si="40"/>
        <v>0</v>
      </c>
      <c r="AQ239" s="31">
        <f t="shared" ref="AQ239:AQ240" si="44">IF(AP239&gt;2,2,AP239)*J239</f>
        <v>0</v>
      </c>
      <c r="AR239" s="312"/>
      <c r="AS239" s="312"/>
      <c r="AT239" s="319"/>
    </row>
    <row r="240" spans="1:46" ht="12.65" customHeight="1" x14ac:dyDescent="0.2">
      <c r="A240" s="121"/>
      <c r="B240" s="4"/>
      <c r="C240" s="4"/>
      <c r="D240" s="4"/>
      <c r="E240" s="4"/>
      <c r="F240" s="275" t="str">
        <f>'料金、単位一覧'!$A$62</f>
        <v>口腔機能向上加算(Ⅱ)</v>
      </c>
      <c r="G240" s="276"/>
      <c r="H240" s="276"/>
      <c r="I240" s="119" t="str">
        <f>VLOOKUP(F240,'料金、単位一覧'!$A$44:$AD$65,26,0)</f>
        <v>月2回</v>
      </c>
      <c r="J240" s="115">
        <f>VLOOKUP(F240,'料金、単位一覧'!$A$44:$N$65,9,0)</f>
        <v>160</v>
      </c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>
        <f t="shared" si="40"/>
        <v>0</v>
      </c>
      <c r="AQ240" s="31">
        <f t="shared" si="44"/>
        <v>0</v>
      </c>
      <c r="AR240" s="312"/>
      <c r="AS240" s="312"/>
      <c r="AT240" s="319"/>
    </row>
    <row r="241" spans="1:46" ht="13" x14ac:dyDescent="0.2">
      <c r="A241" s="121"/>
      <c r="B241" s="4"/>
      <c r="C241" s="4"/>
      <c r="D241" s="4"/>
      <c r="E241" s="4"/>
      <c r="F241" s="275" t="str">
        <f>'料金、単位一覧'!$A$63</f>
        <v>科学的介護推進体制加算</v>
      </c>
      <c r="G241" s="276"/>
      <c r="H241" s="276"/>
      <c r="I241" s="119" t="str">
        <f>VLOOKUP(F241,'料金、単位一覧'!$A$44:$AD$65,26,0)</f>
        <v>月1回</v>
      </c>
      <c r="J241" s="115">
        <f>VLOOKUP(F241,'料金、単位一覧'!$A$44:$N$65,9,0)</f>
        <v>40</v>
      </c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>
        <f t="shared" si="40"/>
        <v>0</v>
      </c>
      <c r="AQ241" s="31">
        <f>IF(AP241&gt;1,1,AP241)*J241</f>
        <v>0</v>
      </c>
      <c r="AR241" s="312"/>
      <c r="AS241" s="312"/>
      <c r="AT241" s="319"/>
    </row>
    <row r="242" spans="1:46" ht="13" x14ac:dyDescent="0.2">
      <c r="A242" s="121"/>
      <c r="B242" s="4"/>
      <c r="C242" s="4"/>
      <c r="D242" s="4"/>
      <c r="E242" s="4"/>
      <c r="F242" s="246" t="str">
        <f>'料金、単位一覧'!$A$68</f>
        <v>サービス提供体制強化加算(Ⅰ)</v>
      </c>
      <c r="G242" s="247"/>
      <c r="H242" s="247"/>
      <c r="I242" s="248"/>
      <c r="J242" s="115">
        <f>VLOOKUP(F242,'料金、単位一覧'!$A$68:$N$70,9,0)</f>
        <v>22</v>
      </c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>
        <f t="shared" si="40"/>
        <v>0</v>
      </c>
      <c r="AQ242" s="31">
        <f t="shared" ref="AQ242:AQ245" si="45">AP242*J242</f>
        <v>0</v>
      </c>
      <c r="AR242" s="312"/>
      <c r="AS242" s="312"/>
      <c r="AT242" s="319"/>
    </row>
    <row r="243" spans="1:46" ht="13" x14ac:dyDescent="0.2">
      <c r="A243" s="122"/>
      <c r="B243" s="123"/>
      <c r="C243" s="123"/>
      <c r="D243" s="123"/>
      <c r="E243" s="37"/>
      <c r="F243" s="246" t="str">
        <f>'料金、単位一覧'!$A$69</f>
        <v>サービス提供体制強化加算(Ⅱ)</v>
      </c>
      <c r="G243" s="247"/>
      <c r="H243" s="247"/>
      <c r="I243" s="248"/>
      <c r="J243" s="115">
        <f>VLOOKUP(F243,'料金、単位一覧'!$A$68:$N$70,9,0)</f>
        <v>18</v>
      </c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>
        <f t="shared" si="40"/>
        <v>0</v>
      </c>
      <c r="AQ243" s="31">
        <f t="shared" si="45"/>
        <v>0</v>
      </c>
      <c r="AR243" s="312"/>
      <c r="AS243" s="312"/>
      <c r="AT243" s="319"/>
    </row>
    <row r="244" spans="1:46" ht="13" x14ac:dyDescent="0.2">
      <c r="A244" s="122"/>
      <c r="B244" s="123"/>
      <c r="C244" s="123"/>
      <c r="D244" s="123"/>
      <c r="E244" s="37"/>
      <c r="F244" s="246" t="str">
        <f>'料金、単位一覧'!$A$70</f>
        <v>サービス提供体制強化加算(Ⅲ)</v>
      </c>
      <c r="G244" s="247"/>
      <c r="H244" s="247"/>
      <c r="I244" s="248"/>
      <c r="J244" s="115">
        <f>VLOOKUP(F244,'料金、単位一覧'!$A$68:$N$70,9,0)</f>
        <v>6</v>
      </c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>
        <f t="shared" si="40"/>
        <v>0</v>
      </c>
      <c r="AQ244" s="31">
        <f t="shared" si="45"/>
        <v>0</v>
      </c>
      <c r="AR244" s="312"/>
      <c r="AS244" s="312"/>
      <c r="AT244" s="319"/>
    </row>
    <row r="245" spans="1:46" ht="12.65" customHeight="1" x14ac:dyDescent="0.2">
      <c r="A245" s="121"/>
      <c r="B245" s="4"/>
      <c r="C245" s="4"/>
      <c r="D245" s="4"/>
      <c r="E245" s="4"/>
      <c r="F245" s="246" t="s">
        <v>207</v>
      </c>
      <c r="G245" s="247"/>
      <c r="H245" s="247"/>
      <c r="I245" s="248"/>
      <c r="J245" s="124">
        <f>'料金、単位一覧'!$I$73</f>
        <v>-47</v>
      </c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>
        <f>IF(SUM($K$6:$AO$18)&gt;0,0,SUM(K245:AO245))</f>
        <v>0</v>
      </c>
      <c r="AQ245" s="31">
        <f t="shared" si="45"/>
        <v>0</v>
      </c>
      <c r="AR245" s="313"/>
      <c r="AS245" s="313"/>
      <c r="AT245" s="320"/>
    </row>
    <row r="246" spans="1:46" ht="12.65" customHeight="1" x14ac:dyDescent="0.2">
      <c r="A246" s="121"/>
      <c r="B246" s="296" t="s">
        <v>208</v>
      </c>
      <c r="C246" s="296"/>
      <c r="D246" s="296"/>
      <c r="E246" s="296"/>
      <c r="F246" s="280" t="str">
        <f>'料金、単位一覧'!$A$99</f>
        <v>昼食代</v>
      </c>
      <c r="G246" s="281"/>
      <c r="H246" s="281"/>
      <c r="I246" s="281"/>
      <c r="J246" s="125">
        <f>VLOOKUP(F246,'料金、単位一覧'!$A$99:$N$113,9,0)</f>
        <v>0</v>
      </c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>
        <f>SUM(K246:AO246)</f>
        <v>0</v>
      </c>
      <c r="AQ246" s="126" t="s">
        <v>217</v>
      </c>
      <c r="AR246" s="127">
        <f>AP246*J246</f>
        <v>0</v>
      </c>
      <c r="AS246" s="128"/>
      <c r="AT246" s="129">
        <f>AR246</f>
        <v>0</v>
      </c>
    </row>
    <row r="247" spans="1:46" ht="12.65" customHeight="1" x14ac:dyDescent="0.2">
      <c r="A247" s="121"/>
      <c r="B247" s="296"/>
      <c r="C247" s="296"/>
      <c r="D247" s="296"/>
      <c r="E247" s="296"/>
      <c r="F247" s="280" t="str">
        <f>'料金、単位一覧'!$A$100</f>
        <v>おやつ代</v>
      </c>
      <c r="G247" s="281"/>
      <c r="H247" s="281"/>
      <c r="I247" s="281"/>
      <c r="J247" s="125">
        <f>VLOOKUP(F247,'料金、単位一覧'!$A$99:$N$113,9,0)</f>
        <v>0</v>
      </c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>
        <f t="shared" ref="AP247:AP259" si="46">SUM(K247:AO247)</f>
        <v>0</v>
      </c>
      <c r="AQ247" s="126" t="s">
        <v>217</v>
      </c>
      <c r="AR247" s="127">
        <f>IFERROR(AP247*J247,"")</f>
        <v>0</v>
      </c>
      <c r="AS247" s="34"/>
      <c r="AT247" s="130">
        <f t="shared" ref="AT247:AT258" si="47">AR247</f>
        <v>0</v>
      </c>
    </row>
    <row r="248" spans="1:46" ht="12.65" customHeight="1" x14ac:dyDescent="0.2">
      <c r="A248" s="121"/>
      <c r="B248" s="296"/>
      <c r="C248" s="296"/>
      <c r="D248" s="296"/>
      <c r="E248" s="296"/>
      <c r="F248" s="280" t="str">
        <f>'料金、単位一覧'!$A$101</f>
        <v>パット代</v>
      </c>
      <c r="G248" s="281"/>
      <c r="H248" s="281"/>
      <c r="I248" s="281"/>
      <c r="J248" s="125">
        <f>VLOOKUP(F248,'料金、単位一覧'!$A$99:$N$113,9,0)</f>
        <v>0</v>
      </c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>
        <f t="shared" si="46"/>
        <v>0</v>
      </c>
      <c r="AQ248" s="126" t="s">
        <v>217</v>
      </c>
      <c r="AR248" s="127">
        <f t="shared" ref="AR248:AR259" si="48">AP248*J248</f>
        <v>0</v>
      </c>
      <c r="AS248" s="34"/>
      <c r="AT248" s="130">
        <f t="shared" si="47"/>
        <v>0</v>
      </c>
    </row>
    <row r="249" spans="1:46" ht="12.65" customHeight="1" x14ac:dyDescent="0.2">
      <c r="A249" s="121"/>
      <c r="B249" s="296"/>
      <c r="C249" s="296"/>
      <c r="D249" s="296"/>
      <c r="E249" s="296"/>
      <c r="F249" s="280" t="str">
        <f>'料金、単位一覧'!$A$102</f>
        <v>リハビリパンツ代</v>
      </c>
      <c r="G249" s="281"/>
      <c r="H249" s="281"/>
      <c r="I249" s="281"/>
      <c r="J249" s="125">
        <f>VLOOKUP(F249,'料金、単位一覧'!$A$99:$N$113,9,0)</f>
        <v>0</v>
      </c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>
        <f t="shared" si="46"/>
        <v>0</v>
      </c>
      <c r="AQ249" s="126" t="s">
        <v>217</v>
      </c>
      <c r="AR249" s="127">
        <f t="shared" si="48"/>
        <v>0</v>
      </c>
      <c r="AS249" s="34"/>
      <c r="AT249" s="130">
        <f t="shared" si="47"/>
        <v>0</v>
      </c>
    </row>
    <row r="250" spans="1:46" ht="12.65" customHeight="1" x14ac:dyDescent="0.2">
      <c r="A250" s="121"/>
      <c r="B250" s="296"/>
      <c r="C250" s="296"/>
      <c r="D250" s="296"/>
      <c r="E250" s="296"/>
      <c r="F250" s="280" t="str">
        <f>'料金、単位一覧'!$A$103</f>
        <v>おむつ代</v>
      </c>
      <c r="G250" s="281"/>
      <c r="H250" s="281"/>
      <c r="I250" s="281"/>
      <c r="J250" s="125">
        <f>VLOOKUP(F250,'料金、単位一覧'!$A$99:$N$113,9,0)</f>
        <v>0</v>
      </c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>
        <f t="shared" si="46"/>
        <v>0</v>
      </c>
      <c r="AQ250" s="126" t="s">
        <v>217</v>
      </c>
      <c r="AR250" s="127">
        <f t="shared" si="48"/>
        <v>0</v>
      </c>
      <c r="AS250" s="34"/>
      <c r="AT250" s="130">
        <f t="shared" si="47"/>
        <v>0</v>
      </c>
    </row>
    <row r="251" spans="1:46" ht="12.65" customHeight="1" x14ac:dyDescent="0.2">
      <c r="A251" s="121"/>
      <c r="B251" s="296"/>
      <c r="C251" s="296"/>
      <c r="D251" s="296"/>
      <c r="E251" s="296"/>
      <c r="F251" s="280" t="str">
        <f>'料金、単位一覧'!$A$104</f>
        <v>お泊りサービス</v>
      </c>
      <c r="G251" s="281"/>
      <c r="H251" s="281"/>
      <c r="I251" s="281"/>
      <c r="J251" s="125">
        <f>VLOOKUP(F251,'料金、単位一覧'!$A$99:$N$113,9,0)</f>
        <v>0</v>
      </c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>
        <f t="shared" si="46"/>
        <v>0</v>
      </c>
      <c r="AQ251" s="126" t="s">
        <v>217</v>
      </c>
      <c r="AR251" s="127">
        <f t="shared" si="48"/>
        <v>0</v>
      </c>
      <c r="AS251" s="34"/>
      <c r="AT251" s="130">
        <f t="shared" si="47"/>
        <v>0</v>
      </c>
    </row>
    <row r="252" spans="1:46" ht="12.65" customHeight="1" x14ac:dyDescent="0.2">
      <c r="A252" s="121"/>
      <c r="B252" s="296"/>
      <c r="C252" s="296"/>
      <c r="D252" s="296"/>
      <c r="E252" s="296"/>
      <c r="F252" s="280" t="str">
        <f>'料金、単位一覧'!$A$105</f>
        <v>シーツ交換代</v>
      </c>
      <c r="G252" s="281"/>
      <c r="H252" s="281"/>
      <c r="I252" s="281"/>
      <c r="J252" s="125">
        <f>VLOOKUP(F252,'料金、単位一覧'!$A$99:$N$113,9,0)</f>
        <v>0</v>
      </c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>
        <f t="shared" si="46"/>
        <v>0</v>
      </c>
      <c r="AQ252" s="126" t="s">
        <v>217</v>
      </c>
      <c r="AR252" s="127">
        <f t="shared" si="48"/>
        <v>0</v>
      </c>
      <c r="AS252" s="34"/>
      <c r="AT252" s="130">
        <f t="shared" si="47"/>
        <v>0</v>
      </c>
    </row>
    <row r="253" spans="1:46" ht="12.65" customHeight="1" x14ac:dyDescent="0.2">
      <c r="A253" s="121"/>
      <c r="B253" s="296"/>
      <c r="C253" s="296"/>
      <c r="D253" s="296"/>
      <c r="E253" s="296"/>
      <c r="F253" s="280" t="str">
        <f>'料金、単位一覧'!$A$106</f>
        <v>夕食代</v>
      </c>
      <c r="G253" s="281"/>
      <c r="H253" s="281"/>
      <c r="I253" s="281"/>
      <c r="J253" s="125">
        <f>VLOOKUP(F253,'料金、単位一覧'!$A$99:$N$113,9,0)</f>
        <v>0</v>
      </c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>
        <f t="shared" si="46"/>
        <v>0</v>
      </c>
      <c r="AQ253" s="126" t="s">
        <v>217</v>
      </c>
      <c r="AR253" s="127">
        <f t="shared" si="48"/>
        <v>0</v>
      </c>
      <c r="AS253" s="34"/>
      <c r="AT253" s="130">
        <f t="shared" si="47"/>
        <v>0</v>
      </c>
    </row>
    <row r="254" spans="1:46" ht="12.65" customHeight="1" x14ac:dyDescent="0.2">
      <c r="A254" s="121"/>
      <c r="B254" s="296"/>
      <c r="C254" s="296"/>
      <c r="D254" s="296"/>
      <c r="E254" s="296"/>
      <c r="F254" s="280" t="str">
        <f>'料金、単位一覧'!$A$107</f>
        <v>朝食代</v>
      </c>
      <c r="G254" s="281"/>
      <c r="H254" s="281"/>
      <c r="I254" s="281"/>
      <c r="J254" s="125">
        <f>VLOOKUP(F254,'料金、単位一覧'!$A$99:$N$113,9,0)</f>
        <v>0</v>
      </c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>
        <f t="shared" si="46"/>
        <v>0</v>
      </c>
      <c r="AQ254" s="126" t="s">
        <v>217</v>
      </c>
      <c r="AR254" s="127">
        <f t="shared" si="48"/>
        <v>0</v>
      </c>
      <c r="AS254" s="34"/>
      <c r="AT254" s="130">
        <f t="shared" si="47"/>
        <v>0</v>
      </c>
    </row>
    <row r="255" spans="1:46" ht="12.65" customHeight="1" x14ac:dyDescent="0.2">
      <c r="A255" s="121"/>
      <c r="B255" s="296"/>
      <c r="C255" s="296"/>
      <c r="D255" s="296"/>
      <c r="E255" s="296"/>
      <c r="F255" s="280" t="str">
        <f>'料金、単位一覧'!$A$108</f>
        <v>時間外利用料</v>
      </c>
      <c r="G255" s="281"/>
      <c r="H255" s="281"/>
      <c r="I255" s="281"/>
      <c r="J255" s="125">
        <f>VLOOKUP(F255,'料金、単位一覧'!$A$99:$N$113,9,0)</f>
        <v>0</v>
      </c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>
        <f t="shared" si="46"/>
        <v>0</v>
      </c>
      <c r="AQ255" s="126" t="s">
        <v>217</v>
      </c>
      <c r="AR255" s="127">
        <f t="shared" si="48"/>
        <v>0</v>
      </c>
      <c r="AS255" s="34"/>
      <c r="AT255" s="130">
        <f t="shared" si="47"/>
        <v>0</v>
      </c>
    </row>
    <row r="256" spans="1:46" ht="12.65" customHeight="1" x14ac:dyDescent="0.2">
      <c r="A256" s="121"/>
      <c r="B256" s="296"/>
      <c r="C256" s="296"/>
      <c r="D256" s="296"/>
      <c r="E256" s="296"/>
      <c r="F256" s="280" t="str">
        <f>'料金、単位一覧'!$A$109</f>
        <v>洗濯代</v>
      </c>
      <c r="G256" s="281"/>
      <c r="H256" s="281"/>
      <c r="I256" s="281"/>
      <c r="J256" s="125">
        <f>VLOOKUP(F256,'料金、単位一覧'!$A$99:$N$113,9,0)</f>
        <v>0</v>
      </c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>
        <f t="shared" si="46"/>
        <v>0</v>
      </c>
      <c r="AQ256" s="126" t="s">
        <v>217</v>
      </c>
      <c r="AR256" s="127">
        <f t="shared" si="48"/>
        <v>0</v>
      </c>
      <c r="AS256" s="34"/>
      <c r="AT256" s="130">
        <f t="shared" si="47"/>
        <v>0</v>
      </c>
    </row>
    <row r="257" spans="1:47" ht="12.65" customHeight="1" x14ac:dyDescent="0.2">
      <c r="A257" s="121"/>
      <c r="B257" s="296"/>
      <c r="C257" s="296"/>
      <c r="D257" s="296"/>
      <c r="E257" s="296"/>
      <c r="F257" s="280" t="str">
        <f>'料金、単位一覧'!$A$110</f>
        <v>通院サポート（最初の３時間）</v>
      </c>
      <c r="G257" s="281"/>
      <c r="H257" s="281"/>
      <c r="I257" s="281"/>
      <c r="J257" s="125">
        <f>VLOOKUP(F257,'料金、単位一覧'!$A$99:$N$113,9,0)</f>
        <v>0</v>
      </c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>
        <f t="shared" si="46"/>
        <v>0</v>
      </c>
      <c r="AQ257" s="126" t="s">
        <v>217</v>
      </c>
      <c r="AR257" s="127">
        <f t="shared" si="48"/>
        <v>0</v>
      </c>
      <c r="AS257" s="34"/>
      <c r="AT257" s="130">
        <f t="shared" si="47"/>
        <v>0</v>
      </c>
    </row>
    <row r="258" spans="1:47" ht="12.65" customHeight="1" x14ac:dyDescent="0.2">
      <c r="A258" s="121"/>
      <c r="B258" s="296"/>
      <c r="C258" s="296"/>
      <c r="D258" s="296"/>
      <c r="E258" s="296"/>
      <c r="F258" s="280" t="str">
        <f>'料金、単位一覧'!$A$111</f>
        <v>通院サポート延長（１時間毎）</v>
      </c>
      <c r="G258" s="281"/>
      <c r="H258" s="281"/>
      <c r="I258" s="281"/>
      <c r="J258" s="125">
        <f>VLOOKUP(F258,'料金、単位一覧'!$A$99:$N$113,9,0)</f>
        <v>0</v>
      </c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>
        <f t="shared" si="46"/>
        <v>0</v>
      </c>
      <c r="AQ258" s="126" t="s">
        <v>217</v>
      </c>
      <c r="AR258" s="127">
        <f t="shared" si="48"/>
        <v>0</v>
      </c>
      <c r="AS258" s="34"/>
      <c r="AT258" s="130">
        <f t="shared" si="47"/>
        <v>0</v>
      </c>
    </row>
    <row r="259" spans="1:47" ht="12.65" customHeight="1" x14ac:dyDescent="0.2">
      <c r="A259" s="121"/>
      <c r="B259" s="296"/>
      <c r="C259" s="296"/>
      <c r="D259" s="296"/>
      <c r="E259" s="296"/>
      <c r="F259" s="280" t="str">
        <f>'料金、単位一覧'!$A$112</f>
        <v>保険外事業利用（要介護）</v>
      </c>
      <c r="G259" s="281"/>
      <c r="H259" s="281"/>
      <c r="I259" s="281"/>
      <c r="J259" s="125">
        <f>VLOOKUP(F259,'料金、単位一覧'!$A$99:$N$113,9,0)</f>
        <v>0</v>
      </c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>
        <f t="shared" si="46"/>
        <v>0</v>
      </c>
      <c r="AQ259" s="126" t="s">
        <v>217</v>
      </c>
      <c r="AR259" s="127">
        <f t="shared" si="48"/>
        <v>0</v>
      </c>
      <c r="AS259" s="34"/>
      <c r="AT259" s="130">
        <f>AR259</f>
        <v>0</v>
      </c>
    </row>
    <row r="260" spans="1:47" ht="12.65" customHeight="1" x14ac:dyDescent="0.2">
      <c r="A260" s="121"/>
      <c r="B260" s="296"/>
      <c r="C260" s="296"/>
      <c r="D260" s="296"/>
      <c r="E260" s="296"/>
      <c r="F260" s="280" t="str">
        <f>'料金、単位一覧'!$A$113</f>
        <v>通所介護実費請求（要支援）</v>
      </c>
      <c r="G260" s="281"/>
      <c r="H260" s="281"/>
      <c r="I260" s="281"/>
      <c r="J260" s="131">
        <f>VLOOKUP(F260,'料金、単位一覧'!$A$99:$N$113,9,0)</f>
        <v>0</v>
      </c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>
        <f>SUM(K260:AO260)</f>
        <v>0</v>
      </c>
      <c r="AQ260" s="126" t="s">
        <v>217</v>
      </c>
      <c r="AR260" s="127">
        <f>AP260*J260</f>
        <v>0</v>
      </c>
      <c r="AS260" s="34"/>
      <c r="AT260" s="130">
        <f>AR260</f>
        <v>0</v>
      </c>
    </row>
    <row r="261" spans="1:47" ht="12.65" customHeight="1" x14ac:dyDescent="0.2">
      <c r="A261" s="121"/>
      <c r="B261" s="296" t="s">
        <v>218</v>
      </c>
      <c r="C261" s="296"/>
      <c r="D261" s="296"/>
      <c r="E261" s="296"/>
      <c r="F261" s="181"/>
      <c r="G261" s="300"/>
      <c r="H261" s="300"/>
      <c r="I261" s="301"/>
      <c r="J261" s="132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126" t="s">
        <v>217</v>
      </c>
      <c r="AQ261" s="126" t="s">
        <v>217</v>
      </c>
      <c r="AR261" s="127"/>
      <c r="AS261" s="34"/>
      <c r="AT261" s="130">
        <f t="shared" ref="AT261:AT263" si="49">AR261</f>
        <v>0</v>
      </c>
    </row>
    <row r="262" spans="1:47" ht="12.65" customHeight="1" x14ac:dyDescent="0.2">
      <c r="A262" s="121"/>
      <c r="B262" s="296"/>
      <c r="C262" s="296"/>
      <c r="D262" s="296"/>
      <c r="E262" s="296"/>
      <c r="F262" s="181"/>
      <c r="G262" s="300"/>
      <c r="H262" s="300"/>
      <c r="I262" s="301"/>
      <c r="J262" s="132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126" t="s">
        <v>217</v>
      </c>
      <c r="AQ262" s="126" t="s">
        <v>217</v>
      </c>
      <c r="AR262" s="127"/>
      <c r="AS262" s="34"/>
      <c r="AT262" s="130">
        <f t="shared" si="49"/>
        <v>0</v>
      </c>
    </row>
    <row r="263" spans="1:47" ht="12.65" customHeight="1" thickBot="1" x14ac:dyDescent="0.25">
      <c r="A263" s="121"/>
      <c r="B263" s="314"/>
      <c r="C263" s="314"/>
      <c r="D263" s="314"/>
      <c r="E263" s="314"/>
      <c r="F263" s="302"/>
      <c r="G263" s="303"/>
      <c r="H263" s="303"/>
      <c r="I263" s="304"/>
      <c r="J263" s="133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34" t="s">
        <v>217</v>
      </c>
      <c r="AQ263" s="134" t="s">
        <v>217</v>
      </c>
      <c r="AR263" s="135"/>
      <c r="AS263" s="135"/>
      <c r="AT263" s="136">
        <f t="shared" si="49"/>
        <v>0</v>
      </c>
    </row>
    <row r="264" spans="1:47" ht="30" customHeight="1" thickBot="1" x14ac:dyDescent="0.25">
      <c r="A264" s="315" t="s">
        <v>9</v>
      </c>
      <c r="B264" s="316"/>
      <c r="C264" s="316"/>
      <c r="D264" s="316"/>
      <c r="E264" s="317"/>
      <c r="F264" s="297">
        <f>SUM(AT200:AT263)</f>
        <v>0</v>
      </c>
      <c r="G264" s="298"/>
      <c r="H264" s="298"/>
      <c r="I264" s="299"/>
      <c r="J264" s="137"/>
      <c r="K264" s="309" t="s">
        <v>28</v>
      </c>
      <c r="L264" s="306"/>
      <c r="M264" s="306"/>
      <c r="N264" s="306"/>
      <c r="O264" s="307"/>
      <c r="P264" s="310">
        <f>SUM(AT200:AT245)</f>
        <v>0</v>
      </c>
      <c r="Q264" s="298"/>
      <c r="R264" s="298"/>
      <c r="S264" s="298"/>
      <c r="T264" s="299"/>
      <c r="U264" s="305" t="s">
        <v>29</v>
      </c>
      <c r="V264" s="306"/>
      <c r="W264" s="306"/>
      <c r="X264" s="306"/>
      <c r="Y264" s="307"/>
      <c r="Z264" s="310">
        <f>SUM(AT246:AT263)</f>
        <v>0</v>
      </c>
      <c r="AA264" s="298"/>
      <c r="AB264" s="298"/>
      <c r="AC264" s="298"/>
      <c r="AD264" s="299"/>
      <c r="AE264" s="305" t="s">
        <v>30</v>
      </c>
      <c r="AF264" s="306"/>
      <c r="AG264" s="306"/>
      <c r="AH264" s="306"/>
      <c r="AI264" s="307"/>
      <c r="AJ264" s="308">
        <f>SUM(AQ201:AQ220,AQ222:AQ245)</f>
        <v>0</v>
      </c>
      <c r="AK264" s="298"/>
      <c r="AL264" s="298"/>
      <c r="AM264" s="298"/>
      <c r="AN264" s="298"/>
      <c r="AO264" s="299"/>
      <c r="AP264" s="138"/>
      <c r="AQ264" s="139"/>
      <c r="AR264" s="139"/>
      <c r="AS264" s="139"/>
      <c r="AT264" s="140"/>
    </row>
    <row r="265" spans="1:47" ht="17.25" customHeight="1" x14ac:dyDescent="0.2">
      <c r="A265" s="238" t="s">
        <v>1</v>
      </c>
      <c r="B265" s="239"/>
      <c r="C265" s="239"/>
      <c r="D265" s="239"/>
      <c r="E265" s="240"/>
      <c r="F265" s="240" t="s">
        <v>4</v>
      </c>
      <c r="G265" s="236"/>
      <c r="H265" s="236"/>
      <c r="I265" s="236"/>
      <c r="J265" s="107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7"/>
      <c r="AQ265" s="108">
        <f>IFERROR(ROUND(ROUND(VLOOKUP($O$2,'料金、単位一覧'!$A$79:$L$96,9,0)*SUM(AQ266:AQ310),0),"0"),0)</f>
        <v>0</v>
      </c>
      <c r="AR265" s="109">
        <f>TRUNC(TRUNC(SUM(AQ265,AQ266:AQ310)*'料金、単位一覧'!$P$4)-TRUNC(SUM(AQ266:AQ310)*'料金、単位一覧'!$P$4))</f>
        <v>0</v>
      </c>
      <c r="AS265" s="109">
        <f>TRUNC(AR265*A286,0)</f>
        <v>0</v>
      </c>
      <c r="AT265" s="110">
        <f>AR265-AS265</f>
        <v>0</v>
      </c>
      <c r="AU265" s="111">
        <f>AR265</f>
        <v>0</v>
      </c>
    </row>
    <row r="266" spans="1:47" ht="12.65" customHeight="1" x14ac:dyDescent="0.2">
      <c r="A266" s="292"/>
      <c r="B266" s="293"/>
      <c r="C266" s="293"/>
      <c r="D266" s="293"/>
      <c r="E266" s="294" t="s">
        <v>10</v>
      </c>
      <c r="F266" s="241" t="s">
        <v>11</v>
      </c>
      <c r="G266" s="241"/>
      <c r="H266" s="241"/>
      <c r="I266" s="241"/>
      <c r="J266" s="112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>
        <f>SUM(K266:AO266)</f>
        <v>0</v>
      </c>
      <c r="AQ266" s="113" t="str">
        <f>IF(AP266&gt;=1,CHOOSE($A277,'料金、単位一覧'!$H$7,'料金、単位一覧'!$H$8),"0")</f>
        <v>0</v>
      </c>
      <c r="AR266" s="311">
        <f>TRUNC(SUM(AQ266:AQ310)*'料金、単位一覧'!$P$4)</f>
        <v>0</v>
      </c>
      <c r="AS266" s="311">
        <f>TRUNC(AR266*A286,0)</f>
        <v>0</v>
      </c>
      <c r="AT266" s="318">
        <f>AR266-AS266</f>
        <v>0</v>
      </c>
      <c r="AU266" s="3"/>
    </row>
    <row r="267" spans="1:47" ht="12.65" customHeight="1" x14ac:dyDescent="0.2">
      <c r="A267" s="292"/>
      <c r="B267" s="293"/>
      <c r="C267" s="293"/>
      <c r="D267" s="293"/>
      <c r="E267" s="294"/>
      <c r="F267" s="245" t="s">
        <v>12</v>
      </c>
      <c r="G267" s="245"/>
      <c r="H267" s="245"/>
      <c r="I267" s="245"/>
      <c r="J267" s="64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>
        <f>SUM(K267:AO267)</f>
        <v>0</v>
      </c>
      <c r="AQ267" s="114">
        <f>IF(AP267&gt;=1,TRUNC(CHOOSE($A277,'料金、単位一覧'!$K$7*AP267,'料金、単位一覧'!$K$8*AP267),"0"),0)</f>
        <v>0</v>
      </c>
      <c r="AR267" s="312"/>
      <c r="AS267" s="312"/>
      <c r="AT267" s="319"/>
    </row>
    <row r="268" spans="1:47" ht="12.65" customHeight="1" x14ac:dyDescent="0.2">
      <c r="A268" s="292"/>
      <c r="B268" s="293"/>
      <c r="C268" s="293"/>
      <c r="D268" s="293"/>
      <c r="E268" s="294"/>
      <c r="F268" s="245" t="str">
        <f>'料金、単位一覧'!$A$22</f>
        <v>生活機能向上グループ活動加算</v>
      </c>
      <c r="G268" s="245"/>
      <c r="H268" s="245"/>
      <c r="I268" s="245"/>
      <c r="J268" s="115">
        <f>VLOOKUP(F268,'料金、単位一覧'!$A$22:$N$28,9,0)</f>
        <v>100</v>
      </c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>
        <f>SUM(K268:AO268)</f>
        <v>0</v>
      </c>
      <c r="AQ268" s="30" t="str">
        <f>IF(AP268&gt;=1,J268,"0")</f>
        <v>0</v>
      </c>
      <c r="AR268" s="312"/>
      <c r="AS268" s="312"/>
      <c r="AT268" s="319"/>
    </row>
    <row r="269" spans="1:47" ht="12.65" customHeight="1" x14ac:dyDescent="0.2">
      <c r="A269" s="292"/>
      <c r="B269" s="293"/>
      <c r="C269" s="293"/>
      <c r="D269" s="293"/>
      <c r="E269" s="294"/>
      <c r="F269" s="245" t="str">
        <f>'料金、単位一覧'!$A$23</f>
        <v>若年性認知症利用者受入加算</v>
      </c>
      <c r="G269" s="245"/>
      <c r="H269" s="245"/>
      <c r="I269" s="245"/>
      <c r="J269" s="115">
        <f>VLOOKUP(F269,'料金、単位一覧'!$A$22:$N$28,9,0)</f>
        <v>240</v>
      </c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>
        <f t="shared" ref="AP269:AP278" si="50">SUM(K269:AO269)</f>
        <v>0</v>
      </c>
      <c r="AQ269" s="30" t="str">
        <f>IF(AP269&gt;=1,J269,"0")</f>
        <v>0</v>
      </c>
      <c r="AR269" s="312"/>
      <c r="AS269" s="312"/>
      <c r="AT269" s="319"/>
    </row>
    <row r="270" spans="1:47" ht="12.65" customHeight="1" x14ac:dyDescent="0.2">
      <c r="A270" s="292"/>
      <c r="B270" s="293"/>
      <c r="C270" s="293"/>
      <c r="D270" s="293"/>
      <c r="E270" s="294"/>
      <c r="F270" s="245" t="str">
        <f>'料金、単位一覧'!$A$24</f>
        <v>栄養アセスメント加算</v>
      </c>
      <c r="G270" s="245"/>
      <c r="H270" s="245"/>
      <c r="I270" s="245"/>
      <c r="J270" s="115">
        <f>VLOOKUP(F270,'料金、単位一覧'!$A$22:$N$28,9,0)</f>
        <v>50</v>
      </c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>
        <f t="shared" si="50"/>
        <v>0</v>
      </c>
      <c r="AQ270" s="30" t="str">
        <f t="shared" ref="AQ270:AQ274" si="51">IF(AP270&gt;=1,J270,"0")</f>
        <v>0</v>
      </c>
      <c r="AR270" s="312"/>
      <c r="AS270" s="312"/>
      <c r="AT270" s="319"/>
    </row>
    <row r="271" spans="1:47" ht="12.65" customHeight="1" x14ac:dyDescent="0.2">
      <c r="A271" s="292"/>
      <c r="B271" s="293"/>
      <c r="C271" s="293"/>
      <c r="D271" s="293"/>
      <c r="E271" s="294"/>
      <c r="F271" s="245" t="str">
        <f>'料金、単位一覧'!$A$25</f>
        <v>栄養改善加算</v>
      </c>
      <c r="G271" s="245"/>
      <c r="H271" s="245"/>
      <c r="I271" s="245"/>
      <c r="J271" s="115">
        <f>VLOOKUP(F271,'料金、単位一覧'!$A$22:$N$28,9,0)</f>
        <v>200</v>
      </c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>
        <f t="shared" si="50"/>
        <v>0</v>
      </c>
      <c r="AQ271" s="30" t="str">
        <f t="shared" si="51"/>
        <v>0</v>
      </c>
      <c r="AR271" s="312"/>
      <c r="AS271" s="312"/>
      <c r="AT271" s="319"/>
    </row>
    <row r="272" spans="1:47" ht="12.65" customHeight="1" x14ac:dyDescent="0.2">
      <c r="A272" s="292"/>
      <c r="B272" s="293"/>
      <c r="C272" s="293"/>
      <c r="D272" s="293"/>
      <c r="E272" s="294"/>
      <c r="F272" s="245" t="str">
        <f>'料金、単位一覧'!$A$26</f>
        <v>生活機能向上加算(Ⅰ)</v>
      </c>
      <c r="G272" s="245"/>
      <c r="H272" s="245"/>
      <c r="I272" s="245"/>
      <c r="J272" s="115">
        <f>VLOOKUP(F272,'料金、単位一覧'!$A$22:$N$28,9,0)</f>
        <v>150</v>
      </c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>
        <f t="shared" si="50"/>
        <v>0</v>
      </c>
      <c r="AQ272" s="30" t="str">
        <f t="shared" si="51"/>
        <v>0</v>
      </c>
      <c r="AR272" s="312"/>
      <c r="AS272" s="312"/>
      <c r="AT272" s="319"/>
    </row>
    <row r="273" spans="1:46" ht="12.65" customHeight="1" x14ac:dyDescent="0.2">
      <c r="A273" s="292"/>
      <c r="B273" s="293"/>
      <c r="C273" s="293"/>
      <c r="D273" s="293"/>
      <c r="E273" s="294"/>
      <c r="F273" s="245" t="str">
        <f>'料金、単位一覧'!$A$27</f>
        <v>生活機能向上加算(Ⅱ)</v>
      </c>
      <c r="G273" s="245"/>
      <c r="H273" s="245"/>
      <c r="I273" s="245"/>
      <c r="J273" s="115">
        <f>VLOOKUP(F273,'料金、単位一覧'!$A$22:$N$28,9,0)</f>
        <v>160</v>
      </c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>
        <f t="shared" si="50"/>
        <v>0</v>
      </c>
      <c r="AQ273" s="30" t="str">
        <f t="shared" si="51"/>
        <v>0</v>
      </c>
      <c r="AR273" s="312"/>
      <c r="AS273" s="312"/>
      <c r="AT273" s="319"/>
    </row>
    <row r="274" spans="1:46" ht="12.65" customHeight="1" x14ac:dyDescent="0.2">
      <c r="A274" s="292"/>
      <c r="B274" s="293"/>
      <c r="C274" s="293"/>
      <c r="D274" s="293"/>
      <c r="E274" s="294"/>
      <c r="F274" s="245" t="str">
        <f>'料金、単位一覧'!$A$28</f>
        <v>一体的サービス提供加算</v>
      </c>
      <c r="G274" s="245"/>
      <c r="H274" s="245"/>
      <c r="I274" s="245"/>
      <c r="J274" s="115">
        <f>VLOOKUP(F274,'料金、単位一覧'!$A$22:$N$28,9,0)</f>
        <v>480</v>
      </c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>
        <f t="shared" si="50"/>
        <v>0</v>
      </c>
      <c r="AQ274" s="30" t="str">
        <f t="shared" si="51"/>
        <v>0</v>
      </c>
      <c r="AR274" s="312"/>
      <c r="AS274" s="312"/>
      <c r="AT274" s="319"/>
    </row>
    <row r="275" spans="1:46" ht="12.65" customHeight="1" x14ac:dyDescent="0.2">
      <c r="A275" s="270"/>
      <c r="B275" s="271"/>
      <c r="C275" s="271"/>
      <c r="D275" s="271"/>
      <c r="E275" s="295"/>
      <c r="F275" s="246" t="str">
        <f>'料金、単位一覧'!$A$17</f>
        <v>サービス提供体制強化加算(Ⅰ)</v>
      </c>
      <c r="G275" s="247"/>
      <c r="H275" s="247"/>
      <c r="I275" s="248"/>
      <c r="J275" s="116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  <c r="AN275" s="117"/>
      <c r="AO275" s="117"/>
      <c r="AP275" s="28">
        <f t="shared" si="50"/>
        <v>0</v>
      </c>
      <c r="AQ275" s="30" t="str">
        <f>IF(AP275&gt;=1,CHOOSE($A277,'料金、単位一覧'!$I$17,'料金、単位一覧'!$L$17),"0")</f>
        <v>0</v>
      </c>
      <c r="AR275" s="312"/>
      <c r="AS275" s="312"/>
      <c r="AT275" s="319"/>
    </row>
    <row r="276" spans="1:46" ht="12.65" customHeight="1" x14ac:dyDescent="0.2">
      <c r="A276" s="249" t="s">
        <v>22</v>
      </c>
      <c r="B276" s="250"/>
      <c r="C276" s="250"/>
      <c r="D276" s="250"/>
      <c r="E276" s="251"/>
      <c r="F276" s="246" t="str">
        <f>'料金、単位一覧'!$A$18</f>
        <v>サービス提供体制強化加算(Ⅱ)</v>
      </c>
      <c r="G276" s="247"/>
      <c r="H276" s="247"/>
      <c r="I276" s="248"/>
      <c r="J276" s="116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28">
        <f t="shared" si="50"/>
        <v>0</v>
      </c>
      <c r="AQ276" s="30" t="str">
        <f>IF(AP276&gt;=1,CHOOSE($A277,'料金、単位一覧'!$I$18,'料金、単位一覧'!$L$18),"0")</f>
        <v>0</v>
      </c>
      <c r="AR276" s="312"/>
      <c r="AS276" s="312"/>
      <c r="AT276" s="319"/>
    </row>
    <row r="277" spans="1:46" ht="12.65" customHeight="1" x14ac:dyDescent="0.2">
      <c r="A277" s="267"/>
      <c r="B277" s="268"/>
      <c r="C277" s="268"/>
      <c r="D277" s="268"/>
      <c r="E277" s="269"/>
      <c r="F277" s="246" t="str">
        <f>'料金、単位一覧'!$A$19</f>
        <v>サービス提供体制強化加算(Ⅲ)</v>
      </c>
      <c r="G277" s="247"/>
      <c r="H277" s="247"/>
      <c r="I277" s="248"/>
      <c r="J277" s="116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28">
        <f t="shared" si="50"/>
        <v>0</v>
      </c>
      <c r="AQ277" s="30" t="str">
        <f>IF(AP277&gt;=1,CHOOSE($A277,'料金、単位一覧'!$I$19,'料金、単位一覧'!$L$19),"0")</f>
        <v>0</v>
      </c>
      <c r="AR277" s="312"/>
      <c r="AS277" s="312"/>
      <c r="AT277" s="319"/>
    </row>
    <row r="278" spans="1:46" ht="12.65" customHeight="1" x14ac:dyDescent="0.2">
      <c r="A278" s="270"/>
      <c r="B278" s="271"/>
      <c r="C278" s="271"/>
      <c r="D278" s="271"/>
      <c r="E278" s="272"/>
      <c r="F278" s="245" t="s">
        <v>14</v>
      </c>
      <c r="G278" s="245"/>
      <c r="H278" s="245"/>
      <c r="I278" s="245"/>
      <c r="J278" s="64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>
        <f t="shared" si="50"/>
        <v>0</v>
      </c>
      <c r="AQ278" s="30" t="str">
        <f>IF(AP278&gt;=1,CHOOSE($A277,'料金、単位一覧'!$E$31,'料金、単位一覧'!$E$32),"0")</f>
        <v>0</v>
      </c>
      <c r="AR278" s="312"/>
      <c r="AS278" s="312"/>
      <c r="AT278" s="319"/>
    </row>
    <row r="279" spans="1:46" ht="12.65" customHeight="1" x14ac:dyDescent="0.2">
      <c r="A279" s="278" t="s">
        <v>23</v>
      </c>
      <c r="B279" s="279"/>
      <c r="C279" s="279"/>
      <c r="D279" s="279"/>
      <c r="E279" s="279"/>
      <c r="F279" s="241" t="s">
        <v>209</v>
      </c>
      <c r="G279" s="241"/>
      <c r="H279" s="241"/>
      <c r="I279" s="241"/>
      <c r="J279" s="112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>
        <f>IF(SUM(K266:AO278)&gt;0,0,SUM(K279:AO279))</f>
        <v>0</v>
      </c>
      <c r="AQ279" s="113">
        <f>IFERROR(TRUNC(CHOOSE(A280,'料金、単位一覧'!$E$37,'料金、単位一覧'!$E$38,'料金、単位一覧'!$E$39,'料金、単位一覧'!$E$40,'料金、単位一覧'!$E$41)*AP279),0)</f>
        <v>0</v>
      </c>
      <c r="AR279" s="312"/>
      <c r="AS279" s="312"/>
      <c r="AT279" s="319"/>
    </row>
    <row r="280" spans="1:46" ht="12.65" customHeight="1" x14ac:dyDescent="0.2">
      <c r="A280" s="285"/>
      <c r="B280" s="286"/>
      <c r="C280" s="286"/>
      <c r="D280" s="286"/>
      <c r="E280" s="286"/>
      <c r="F280" s="245" t="s">
        <v>210</v>
      </c>
      <c r="G280" s="245"/>
      <c r="H280" s="245"/>
      <c r="I280" s="245"/>
      <c r="J280" s="64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>
        <f>IF(SUM(K266:AO278)&gt;0,0,SUM(K280:AO280))</f>
        <v>0</v>
      </c>
      <c r="AQ280" s="30">
        <f>IFERROR(TRUNC(CHOOSE(A280,'料金、単位一覧'!$H$37,'料金、単位一覧'!$H$38,'料金、単位一覧'!$H$39,'料金、単位一覧'!$H$40,'料金、単位一覧'!$H$41)*AP280),0)</f>
        <v>0</v>
      </c>
      <c r="AR280" s="312"/>
      <c r="AS280" s="312"/>
      <c r="AT280" s="319"/>
    </row>
    <row r="281" spans="1:46" ht="12.65" customHeight="1" x14ac:dyDescent="0.2">
      <c r="A281" s="285"/>
      <c r="B281" s="286"/>
      <c r="C281" s="286"/>
      <c r="D281" s="286"/>
      <c r="E281" s="286"/>
      <c r="F281" s="245" t="s">
        <v>211</v>
      </c>
      <c r="G281" s="245"/>
      <c r="H281" s="245"/>
      <c r="I281" s="245"/>
      <c r="J281" s="64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>
        <f>IF(SUM(K266:AO278)&gt;0,0,SUM(K281:AO281))</f>
        <v>0</v>
      </c>
      <c r="AQ281" s="30">
        <f>IFERROR(TRUNC(CHOOSE(A280,'料金、単位一覧'!$K$37,'料金、単位一覧'!$K$38,'料金、単位一覧'!$K$39,'料金、単位一覧'!$K$40,'料金、単位一覧'!$K$41)*AP281),0)</f>
        <v>0</v>
      </c>
      <c r="AR281" s="312"/>
      <c r="AS281" s="312"/>
      <c r="AT281" s="319"/>
    </row>
    <row r="282" spans="1:46" ht="12.65" customHeight="1" x14ac:dyDescent="0.2">
      <c r="A282" s="287" t="s">
        <v>24</v>
      </c>
      <c r="B282" s="288"/>
      <c r="C282" s="288"/>
      <c r="D282" s="288"/>
      <c r="E282" s="288"/>
      <c r="F282" s="245" t="s">
        <v>212</v>
      </c>
      <c r="G282" s="245"/>
      <c r="H282" s="245"/>
      <c r="I282" s="245"/>
      <c r="J282" s="64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>
        <f>IF(SUM(K266:AO278)&gt;0,0,SUM(K282:AO282))</f>
        <v>0</v>
      </c>
      <c r="AQ282" s="30">
        <f>IFERROR(TRUNC(CHOOSE(A280,'料金、単位一覧'!$N$37,'料金、単位一覧'!$N$38,'料金、単位一覧'!$N$39,'料金、単位一覧'!$N$40,'料金、単位一覧'!$N$41)*AP282),0)</f>
        <v>0</v>
      </c>
      <c r="AR282" s="312"/>
      <c r="AS282" s="312"/>
      <c r="AT282" s="319"/>
    </row>
    <row r="283" spans="1:46" ht="12.65" customHeight="1" x14ac:dyDescent="0.2">
      <c r="A283" s="273" t="str">
        <f>IF(A295="NG","↑介護度を選択",VLOOKUP("選択",A293:E294,2,0))</f>
        <v>↑介護度を選択</v>
      </c>
      <c r="B283" s="274"/>
      <c r="C283" s="274"/>
      <c r="D283" s="274"/>
      <c r="E283" s="274"/>
      <c r="F283" s="245" t="s">
        <v>213</v>
      </c>
      <c r="G283" s="245"/>
      <c r="H283" s="245"/>
      <c r="I283" s="245"/>
      <c r="J283" s="64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>
        <f>IF(SUM(K266:AO278)&gt;0,0,SUM(K283:AO283))</f>
        <v>0</v>
      </c>
      <c r="AQ283" s="30">
        <f>IFERROR(TRUNC(CHOOSE(A280,'料金、単位一覧'!$Q$37,'料金、単位一覧'!$Q$38,'料金、単位一覧'!$Q$39,'料金、単位一覧'!$Q$40,'料金、単位一覧'!$Q$41)*AP283),0)</f>
        <v>0</v>
      </c>
      <c r="AR283" s="312"/>
      <c r="AS283" s="312"/>
      <c r="AT283" s="319"/>
    </row>
    <row r="284" spans="1:46" ht="12.65" customHeight="1" x14ac:dyDescent="0.2">
      <c r="A284" s="273"/>
      <c r="B284" s="274"/>
      <c r="C284" s="274"/>
      <c r="D284" s="274"/>
      <c r="E284" s="274"/>
      <c r="F284" s="245" t="s">
        <v>214</v>
      </c>
      <c r="G284" s="245"/>
      <c r="H284" s="245"/>
      <c r="I284" s="245"/>
      <c r="J284" s="64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>
        <f>IF(SUM(K266:AO278)&gt;0,0,SUM(K284:AO284))</f>
        <v>0</v>
      </c>
      <c r="AQ284" s="31">
        <f>IFERROR(TRUNC(CHOOSE(A280,'料金、単位一覧'!$T$37,'料金、単位一覧'!$T$38,'料金、単位一覧'!$T$39,'料金、単位一覧'!$T$40,'料金、単位一覧'!$T$41)*AP284),0)</f>
        <v>0</v>
      </c>
      <c r="AR284" s="312"/>
      <c r="AS284" s="312"/>
      <c r="AT284" s="319"/>
    </row>
    <row r="285" spans="1:46" ht="13" x14ac:dyDescent="0.2">
      <c r="A285" s="278" t="s">
        <v>25</v>
      </c>
      <c r="B285" s="279"/>
      <c r="C285" s="279"/>
      <c r="D285" s="279"/>
      <c r="E285" s="279"/>
      <c r="F285" s="245" t="s">
        <v>215</v>
      </c>
      <c r="G285" s="245"/>
      <c r="H285" s="245"/>
      <c r="I285" s="245"/>
      <c r="J285" s="64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>
        <f>IF(SUM(K266:AO278)&gt;0,0,SUM(K285:AO285))</f>
        <v>0</v>
      </c>
      <c r="AQ285" s="31">
        <f>IFERROR(TRUNC(CHOOSE(A280,'料金、単位一覧'!$W$37,'料金、単位一覧'!$W$38,'料金、単位一覧'!$W$39,'料金、単位一覧'!$W$40,'料金、単位一覧'!$W$41)*AP285),0)</f>
        <v>0</v>
      </c>
      <c r="AR285" s="312"/>
      <c r="AS285" s="312"/>
      <c r="AT285" s="319"/>
    </row>
    <row r="286" spans="1:46" ht="13" x14ac:dyDescent="0.2">
      <c r="A286" s="282">
        <v>0.9</v>
      </c>
      <c r="B286" s="283"/>
      <c r="C286" s="283"/>
      <c r="D286" s="283"/>
      <c r="E286" s="283"/>
      <c r="F286" s="277" t="str">
        <f>'料金、単位一覧'!$A$64</f>
        <v>地域通所介護感染症災害3％加算</v>
      </c>
      <c r="G286" s="247"/>
      <c r="H286" s="247"/>
      <c r="I286" s="248"/>
      <c r="J286" s="11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>
        <f>IF(SUM(K279:AO285)&gt;0,0,SUM(K286:AO286))</f>
        <v>0</v>
      </c>
      <c r="AQ286" s="31" t="str">
        <f>IF($AA$2="する",ROUND(SUM(AQ279:AQ285)*0.03,0),"－")</f>
        <v>－</v>
      </c>
      <c r="AR286" s="312"/>
      <c r="AS286" s="312"/>
      <c r="AT286" s="319"/>
    </row>
    <row r="287" spans="1:46" ht="12.65" customHeight="1" x14ac:dyDescent="0.2">
      <c r="A287" s="282"/>
      <c r="B287" s="283"/>
      <c r="C287" s="283"/>
      <c r="D287" s="283"/>
      <c r="E287" s="284"/>
      <c r="F287" s="275" t="str">
        <f>'料金、単位一覧'!$A$44</f>
        <v>延長加算</v>
      </c>
      <c r="G287" s="276"/>
      <c r="H287" s="276"/>
      <c r="I287" s="119" t="str">
        <f>VLOOKUP(F287,'料金、単位一覧'!$A$44:$AD$65,26,0)</f>
        <v>1H</v>
      </c>
      <c r="J287" s="115">
        <f>VLOOKUP(F287,'料金、単位一覧'!$A$44:$N$65,9,0)</f>
        <v>50</v>
      </c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>
        <f t="shared" ref="AP287:AP309" si="52">IF(SUM($K$6:$AO$18)&gt;0,0,SUM(K287:AO287))</f>
        <v>0</v>
      </c>
      <c r="AQ287" s="31">
        <f>(COUNTIF($K287:$AO287,"&gt;=5")*($J287*5))+(COUNTIF($K287:$AO287,"=4")*($J287*4))+(COUNTIF($K287:$AO287,"=3")*($J287*3))+(COUNTIF($K287:$AO287,"=2")*($J287*2))+(COUNTIF($K287:$AO287,"=1")*$J287)</f>
        <v>0</v>
      </c>
      <c r="AR287" s="312"/>
      <c r="AS287" s="312"/>
      <c r="AT287" s="319"/>
    </row>
    <row r="288" spans="1:46" ht="12.65" customHeight="1" x14ac:dyDescent="0.2">
      <c r="A288" s="278" t="s">
        <v>26</v>
      </c>
      <c r="B288" s="279"/>
      <c r="C288" s="279"/>
      <c r="D288" s="279"/>
      <c r="E288" s="290"/>
      <c r="F288" s="275" t="str">
        <f>'料金、単位一覧'!$A$45</f>
        <v>個別機能訓練加算(Ⅰ)イ</v>
      </c>
      <c r="G288" s="276"/>
      <c r="H288" s="276"/>
      <c r="I288" s="119">
        <f>VLOOKUP(F288,'料金、単位一覧'!$A$44:$AD$65,26,0)</f>
        <v>0</v>
      </c>
      <c r="J288" s="115">
        <f>VLOOKUP(F288,'料金、単位一覧'!$A$44:$N$65,9,0)</f>
        <v>56</v>
      </c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>
        <f t="shared" si="52"/>
        <v>0</v>
      </c>
      <c r="AQ288" s="31">
        <f>AP288*J288</f>
        <v>0</v>
      </c>
      <c r="AR288" s="312"/>
      <c r="AS288" s="312"/>
      <c r="AT288" s="319"/>
    </row>
    <row r="289" spans="1:46" ht="12.65" customHeight="1" x14ac:dyDescent="0.2">
      <c r="A289" s="285"/>
      <c r="B289" s="286"/>
      <c r="C289" s="286"/>
      <c r="D289" s="286"/>
      <c r="E289" s="291"/>
      <c r="F289" s="275" t="str">
        <f>'料金、単位一覧'!$A$46</f>
        <v>個別機能訓練加算(Ⅰ)ロ</v>
      </c>
      <c r="G289" s="276"/>
      <c r="H289" s="276"/>
      <c r="I289" s="119">
        <f>VLOOKUP(F289,'料金、単位一覧'!$A$44:$AD$65,26,0)</f>
        <v>0</v>
      </c>
      <c r="J289" s="115">
        <f>VLOOKUP(F289,'料金、単位一覧'!$A$44:$N$65,9,0)</f>
        <v>76</v>
      </c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>
        <f t="shared" si="52"/>
        <v>0</v>
      </c>
      <c r="AQ289" s="31">
        <f>AP289*J289</f>
        <v>0</v>
      </c>
      <c r="AR289" s="312"/>
      <c r="AS289" s="312"/>
      <c r="AT289" s="319"/>
    </row>
    <row r="290" spans="1:46" ht="12.65" customHeight="1" x14ac:dyDescent="0.2">
      <c r="A290" s="285"/>
      <c r="B290" s="286"/>
      <c r="C290" s="286"/>
      <c r="D290" s="286"/>
      <c r="E290" s="291"/>
      <c r="F290" s="275" t="str">
        <f>'料金、単位一覧'!$A$47</f>
        <v>個別機能訓練加算(Ⅱ)</v>
      </c>
      <c r="G290" s="276"/>
      <c r="H290" s="276"/>
      <c r="I290" s="119" t="str">
        <f>VLOOKUP(F290,'料金、単位一覧'!$A$44:$AD$65,26,0)</f>
        <v>月1回</v>
      </c>
      <c r="J290" s="115">
        <f>VLOOKUP(F290,'料金、単位一覧'!$A$44:$N$65,9,0)</f>
        <v>20</v>
      </c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>
        <f t="shared" si="52"/>
        <v>0</v>
      </c>
      <c r="AQ290" s="31">
        <f>IF(AP290&gt;1,1,AP290)*J290</f>
        <v>0</v>
      </c>
      <c r="AR290" s="312"/>
      <c r="AS290" s="312"/>
      <c r="AT290" s="319"/>
    </row>
    <row r="291" spans="1:46" ht="12.65" customHeight="1" x14ac:dyDescent="0.2">
      <c r="A291" s="285"/>
      <c r="B291" s="286"/>
      <c r="C291" s="286"/>
      <c r="D291" s="286"/>
      <c r="E291" s="291"/>
      <c r="F291" s="275" t="str">
        <f>'料金、単位一覧'!$A$48</f>
        <v>入浴加算（Ⅰ）</v>
      </c>
      <c r="G291" s="276"/>
      <c r="H291" s="276"/>
      <c r="I291" s="119">
        <f>VLOOKUP(F291,'料金、単位一覧'!$A$44:$AD$65,26,0)</f>
        <v>0</v>
      </c>
      <c r="J291" s="115">
        <f>VLOOKUP(F291,'料金、単位一覧'!$A$44:$N$65,9,0)</f>
        <v>40</v>
      </c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>
        <f t="shared" si="52"/>
        <v>0</v>
      </c>
      <c r="AQ291" s="31">
        <f>AP291*J291</f>
        <v>0</v>
      </c>
      <c r="AR291" s="312"/>
      <c r="AS291" s="312"/>
      <c r="AT291" s="319"/>
    </row>
    <row r="292" spans="1:46" ht="12.65" customHeight="1" x14ac:dyDescent="0.2">
      <c r="A292" s="285"/>
      <c r="B292" s="286"/>
      <c r="C292" s="286"/>
      <c r="D292" s="286"/>
      <c r="E292" s="291"/>
      <c r="F292" s="275" t="str">
        <f>'料金、単位一覧'!$A$49</f>
        <v>入浴加算（Ⅱ）</v>
      </c>
      <c r="G292" s="276"/>
      <c r="H292" s="276"/>
      <c r="I292" s="119">
        <f>VLOOKUP(F292,'料金、単位一覧'!$A$44:$AD$65,26,0)</f>
        <v>0</v>
      </c>
      <c r="J292" s="115">
        <f>VLOOKUP(F292,'料金、単位一覧'!$A$44:$N$65,9,0)</f>
        <v>55</v>
      </c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>
        <f t="shared" si="52"/>
        <v>0</v>
      </c>
      <c r="AQ292" s="31">
        <f t="shared" ref="AQ292:AQ295" si="53">AP292*J292</f>
        <v>0</v>
      </c>
      <c r="AR292" s="312"/>
      <c r="AS292" s="312"/>
      <c r="AT292" s="319"/>
    </row>
    <row r="293" spans="1:46" ht="12.65" customHeight="1" x14ac:dyDescent="0.2">
      <c r="A293" s="120" t="str">
        <f>IF(B293&gt;0,"選択","－")</f>
        <v>－</v>
      </c>
      <c r="B293" s="171">
        <f>IFERROR(CHOOSE(A277,'料金、単位一覧'!$I$117,'料金、単位一覧'!$I$118),0)</f>
        <v>0</v>
      </c>
      <c r="C293" s="171"/>
      <c r="D293" s="171"/>
      <c r="E293" s="171"/>
      <c r="F293" s="275" t="str">
        <f>'料金、単位一覧'!$A$50</f>
        <v>認知症対応加算</v>
      </c>
      <c r="G293" s="276"/>
      <c r="H293" s="276"/>
      <c r="I293" s="119">
        <f>VLOOKUP(F293,'料金、単位一覧'!$A$44:$AD$65,26,0)</f>
        <v>0</v>
      </c>
      <c r="J293" s="115">
        <f>VLOOKUP(F293,'料金、単位一覧'!$A$44:$N$65,9,0)</f>
        <v>60</v>
      </c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>
        <f t="shared" si="52"/>
        <v>0</v>
      </c>
      <c r="AQ293" s="31">
        <f t="shared" si="53"/>
        <v>0</v>
      </c>
      <c r="AR293" s="312"/>
      <c r="AS293" s="312"/>
      <c r="AT293" s="319"/>
    </row>
    <row r="294" spans="1:46" ht="12.65" customHeight="1" x14ac:dyDescent="0.2">
      <c r="A294" s="120" t="str">
        <f>IF(B294&gt;0,"選択","－")</f>
        <v>－</v>
      </c>
      <c r="B294" s="171">
        <f>IFERROR(CHOOSE(A280,'料金、単位一覧'!$I$119,'料金、単位一覧'!$I$120,'料金、単位一覧'!$I$121,'料金、単位一覧'!$I$122,'料金、単位一覧'!$I$123),0)</f>
        <v>0</v>
      </c>
      <c r="C294" s="171"/>
      <c r="D294" s="171"/>
      <c r="E294" s="171"/>
      <c r="F294" s="275" t="str">
        <f>'料金、単位一覧'!$A$51</f>
        <v>若年性認知利用者受入加算</v>
      </c>
      <c r="G294" s="276"/>
      <c r="H294" s="276"/>
      <c r="I294" s="119">
        <f>VLOOKUP(F294,'料金、単位一覧'!$A$44:$AD$65,26,0)</f>
        <v>0</v>
      </c>
      <c r="J294" s="115">
        <f>VLOOKUP(F294,'料金、単位一覧'!$A$44:$N$65,9,0)</f>
        <v>60</v>
      </c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>
        <f t="shared" si="52"/>
        <v>0</v>
      </c>
      <c r="AQ294" s="31">
        <f t="shared" si="53"/>
        <v>0</v>
      </c>
      <c r="AR294" s="312"/>
      <c r="AS294" s="312"/>
      <c r="AT294" s="319"/>
    </row>
    <row r="295" spans="1:46" ht="13" x14ac:dyDescent="0.2">
      <c r="A295" s="289" t="str">
        <f>IF(A293=A294,"NG","OK")</f>
        <v>NG</v>
      </c>
      <c r="B295" s="171"/>
      <c r="C295" s="171"/>
      <c r="D295" s="171"/>
      <c r="E295" s="171"/>
      <c r="F295" s="275" t="str">
        <f>'料金、単位一覧'!$A$52</f>
        <v>中重度ケア体制加算</v>
      </c>
      <c r="G295" s="276"/>
      <c r="H295" s="276"/>
      <c r="I295" s="119">
        <f>VLOOKUP(F295,'料金、単位一覧'!$A$44:$AD$65,26,0)</f>
        <v>0</v>
      </c>
      <c r="J295" s="115">
        <f>VLOOKUP(F295,'料金、単位一覧'!$A$44:$N$65,9,0)</f>
        <v>45</v>
      </c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>
        <f t="shared" si="52"/>
        <v>0</v>
      </c>
      <c r="AQ295" s="31">
        <f t="shared" si="53"/>
        <v>0</v>
      </c>
      <c r="AR295" s="312"/>
      <c r="AS295" s="312"/>
      <c r="AT295" s="319"/>
    </row>
    <row r="296" spans="1:46" ht="13" x14ac:dyDescent="0.2">
      <c r="A296" s="121"/>
      <c r="B296" s="4"/>
      <c r="C296" s="4"/>
      <c r="D296" s="4"/>
      <c r="E296" s="4"/>
      <c r="F296" s="275" t="str">
        <f>'料金、単位一覧'!$A$53</f>
        <v>生活機能向上連携加算(Ⅰ)</v>
      </c>
      <c r="G296" s="276"/>
      <c r="H296" s="276"/>
      <c r="I296" s="119" t="str">
        <f>VLOOKUP(F296,'料金、単位一覧'!$A$44:$AD$65,26,0)</f>
        <v>月1回</v>
      </c>
      <c r="J296" s="115">
        <f>VLOOKUP(F296,'料金、単位一覧'!$A$44:$N$65,9,0)</f>
        <v>100</v>
      </c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>
        <f t="shared" si="52"/>
        <v>0</v>
      </c>
      <c r="AQ296" s="31">
        <f>IF(AP296&gt;1,1,AP296)*J296</f>
        <v>0</v>
      </c>
      <c r="AR296" s="312"/>
      <c r="AS296" s="312"/>
      <c r="AT296" s="319"/>
    </row>
    <row r="297" spans="1:46" ht="13" x14ac:dyDescent="0.2">
      <c r="A297" s="121"/>
      <c r="B297" s="4"/>
      <c r="C297" s="4"/>
      <c r="D297" s="4"/>
      <c r="E297" s="4"/>
      <c r="F297" s="275" t="str">
        <f>'料金、単位一覧'!$A$54</f>
        <v>生活機能向上連携加算(Ⅱ)</v>
      </c>
      <c r="G297" s="276"/>
      <c r="H297" s="276"/>
      <c r="I297" s="119" t="str">
        <f>VLOOKUP(F297,'料金、単位一覧'!$A$44:$AD$65,26,0)</f>
        <v>月1回</v>
      </c>
      <c r="J297" s="115">
        <f>VLOOKUP(F297,'料金、単位一覧'!$A$44:$N$65,9,0)</f>
        <v>200</v>
      </c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>
        <f t="shared" si="52"/>
        <v>0</v>
      </c>
      <c r="AQ297" s="31">
        <f t="shared" ref="AQ297:AQ300" si="54">IF(AP297&gt;1,1,AP297)*J297</f>
        <v>0</v>
      </c>
      <c r="AR297" s="312"/>
      <c r="AS297" s="312"/>
      <c r="AT297" s="319"/>
    </row>
    <row r="298" spans="1:46" ht="13" x14ac:dyDescent="0.2">
      <c r="A298" s="121"/>
      <c r="B298" s="4"/>
      <c r="C298" s="4"/>
      <c r="D298" s="4"/>
      <c r="E298" s="4"/>
      <c r="F298" s="275" t="str">
        <f>'料金、単位一覧'!$A$55</f>
        <v>ADL維持等加算(Ⅰ)</v>
      </c>
      <c r="G298" s="276"/>
      <c r="H298" s="276"/>
      <c r="I298" s="119" t="str">
        <f>VLOOKUP(F298,'料金、単位一覧'!$A$44:$AD$65,26,0)</f>
        <v>月1回</v>
      </c>
      <c r="J298" s="115">
        <f>VLOOKUP(F298,'料金、単位一覧'!$A$44:$N$65,9,0)</f>
        <v>30</v>
      </c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>
        <f t="shared" si="52"/>
        <v>0</v>
      </c>
      <c r="AQ298" s="31">
        <f t="shared" si="54"/>
        <v>0</v>
      </c>
      <c r="AR298" s="312"/>
      <c r="AS298" s="312"/>
      <c r="AT298" s="319"/>
    </row>
    <row r="299" spans="1:46" ht="13" x14ac:dyDescent="0.2">
      <c r="A299" s="121"/>
      <c r="B299" s="4"/>
      <c r="C299" s="4"/>
      <c r="D299" s="4"/>
      <c r="E299" s="4"/>
      <c r="F299" s="275" t="str">
        <f>'料金、単位一覧'!$A$56</f>
        <v>ADL維持等加算(Ⅱ)</v>
      </c>
      <c r="G299" s="276"/>
      <c r="H299" s="276"/>
      <c r="I299" s="119" t="str">
        <f>VLOOKUP(F299,'料金、単位一覧'!$A$44:$AD$65,26,0)</f>
        <v>月1回</v>
      </c>
      <c r="J299" s="115">
        <f>VLOOKUP(F299,'料金、単位一覧'!$A$44:$N$65,9,0)</f>
        <v>60</v>
      </c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>
        <f t="shared" si="52"/>
        <v>0</v>
      </c>
      <c r="AQ299" s="31">
        <f t="shared" si="54"/>
        <v>0</v>
      </c>
      <c r="AR299" s="312"/>
      <c r="AS299" s="312"/>
      <c r="AT299" s="319"/>
    </row>
    <row r="300" spans="1:46" ht="13" x14ac:dyDescent="0.2">
      <c r="A300" s="121"/>
      <c r="B300" s="4"/>
      <c r="C300" s="4"/>
      <c r="D300" s="4"/>
      <c r="E300" s="4"/>
      <c r="F300" s="275" t="str">
        <f>'料金、単位一覧'!$A$57</f>
        <v>栄養アセスメント加算</v>
      </c>
      <c r="G300" s="276"/>
      <c r="H300" s="276"/>
      <c r="I300" s="119" t="str">
        <f>VLOOKUP(F300,'料金、単位一覧'!$A$44:$AD$65,26,0)</f>
        <v>月1回</v>
      </c>
      <c r="J300" s="115">
        <f>VLOOKUP(F300,'料金、単位一覧'!$A$44:$N$65,9,0)</f>
        <v>50</v>
      </c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>
        <f t="shared" si="52"/>
        <v>0</v>
      </c>
      <c r="AQ300" s="31">
        <f t="shared" si="54"/>
        <v>0</v>
      </c>
      <c r="AR300" s="312"/>
      <c r="AS300" s="312"/>
      <c r="AT300" s="319"/>
    </row>
    <row r="301" spans="1:46" ht="13" x14ac:dyDescent="0.2">
      <c r="A301" s="121"/>
      <c r="B301" s="4"/>
      <c r="C301" s="4"/>
      <c r="D301" s="4"/>
      <c r="E301" s="4"/>
      <c r="F301" s="275" t="str">
        <f>'料金、単位一覧'!$A$58</f>
        <v>栄養改善加算</v>
      </c>
      <c r="G301" s="276"/>
      <c r="H301" s="276"/>
      <c r="I301" s="119" t="str">
        <f>VLOOKUP(F301,'料金、単位一覧'!$A$44:$AD$65,26,0)</f>
        <v>月2回</v>
      </c>
      <c r="J301" s="115">
        <f>VLOOKUP(F301,'料金、単位一覧'!$A$44:$N$65,9,0)</f>
        <v>200</v>
      </c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>
        <f t="shared" si="52"/>
        <v>0</v>
      </c>
      <c r="AQ301" s="31">
        <f>IF(AP301&gt;2,2,AP301)*J301</f>
        <v>0</v>
      </c>
      <c r="AR301" s="312"/>
      <c r="AS301" s="312"/>
      <c r="AT301" s="319"/>
    </row>
    <row r="302" spans="1:46" ht="13" x14ac:dyDescent="0.2">
      <c r="A302" s="121"/>
      <c r="B302" s="4"/>
      <c r="C302" s="4"/>
      <c r="D302" s="4"/>
      <c r="E302" s="4"/>
      <c r="F302" s="275" t="str">
        <f>'料金、単位一覧'!$A$59</f>
        <v>口腔・栄養スクリーニング加算(Ⅰ)</v>
      </c>
      <c r="G302" s="276"/>
      <c r="H302" s="276"/>
      <c r="I302" s="119" t="str">
        <f>VLOOKUP(F302,'料金、単位一覧'!$A$44:$AD$65,26,0)</f>
        <v>月1回</v>
      </c>
      <c r="J302" s="115">
        <f>VLOOKUP(F302,'料金、単位一覧'!$A$44:$N$65,9,0)</f>
        <v>20</v>
      </c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>
        <f t="shared" si="52"/>
        <v>0</v>
      </c>
      <c r="AQ302" s="31">
        <f t="shared" ref="AQ302:AQ303" si="55">IF(AP302&gt;1,1,AP302)*J302</f>
        <v>0</v>
      </c>
      <c r="AR302" s="312"/>
      <c r="AS302" s="312"/>
      <c r="AT302" s="319"/>
    </row>
    <row r="303" spans="1:46" ht="13" x14ac:dyDescent="0.2">
      <c r="A303" s="121"/>
      <c r="B303" s="4"/>
      <c r="C303" s="4"/>
      <c r="D303" s="4"/>
      <c r="E303" s="4"/>
      <c r="F303" s="275" t="str">
        <f>'料金、単位一覧'!$A$60</f>
        <v>口腔・栄養スクリーニング加算(Ⅱ)</v>
      </c>
      <c r="G303" s="276"/>
      <c r="H303" s="276"/>
      <c r="I303" s="119" t="str">
        <f>VLOOKUP(F303,'料金、単位一覧'!$A$44:$AD$65,26,0)</f>
        <v>月1回</v>
      </c>
      <c r="J303" s="115">
        <f>VLOOKUP(F303,'料金、単位一覧'!$A$44:$N$65,9,0)</f>
        <v>5</v>
      </c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>
        <f t="shared" si="52"/>
        <v>0</v>
      </c>
      <c r="AQ303" s="31">
        <f t="shared" si="55"/>
        <v>0</v>
      </c>
      <c r="AR303" s="312"/>
      <c r="AS303" s="312"/>
      <c r="AT303" s="319"/>
    </row>
    <row r="304" spans="1:46" ht="13" x14ac:dyDescent="0.2">
      <c r="A304" s="121"/>
      <c r="B304" s="4"/>
      <c r="C304" s="4"/>
      <c r="D304" s="4"/>
      <c r="E304" s="4"/>
      <c r="F304" s="275" t="str">
        <f>'料金、単位一覧'!$A$61</f>
        <v>口腔機能向上加算(Ⅰ)</v>
      </c>
      <c r="G304" s="276"/>
      <c r="H304" s="276"/>
      <c r="I304" s="119" t="str">
        <f>VLOOKUP(F304,'料金、単位一覧'!$A$44:$AD$65,26,0)</f>
        <v>月2回</v>
      </c>
      <c r="J304" s="115">
        <f>VLOOKUP(F304,'料金、単位一覧'!$A$44:$N$65,9,0)</f>
        <v>150</v>
      </c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>
        <f t="shared" si="52"/>
        <v>0</v>
      </c>
      <c r="AQ304" s="31">
        <f t="shared" ref="AQ304:AQ305" si="56">IF(AP304&gt;2,2,AP304)*J304</f>
        <v>0</v>
      </c>
      <c r="AR304" s="312"/>
      <c r="AS304" s="312"/>
      <c r="AT304" s="319"/>
    </row>
    <row r="305" spans="1:46" ht="12.65" customHeight="1" x14ac:dyDescent="0.2">
      <c r="A305" s="121"/>
      <c r="B305" s="4"/>
      <c r="C305" s="4"/>
      <c r="D305" s="4"/>
      <c r="E305" s="4"/>
      <c r="F305" s="275" t="str">
        <f>'料金、単位一覧'!$A$62</f>
        <v>口腔機能向上加算(Ⅱ)</v>
      </c>
      <c r="G305" s="276"/>
      <c r="H305" s="276"/>
      <c r="I305" s="119" t="str">
        <f>VLOOKUP(F305,'料金、単位一覧'!$A$44:$AD$65,26,0)</f>
        <v>月2回</v>
      </c>
      <c r="J305" s="115">
        <f>VLOOKUP(F305,'料金、単位一覧'!$A$44:$N$65,9,0)</f>
        <v>160</v>
      </c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>
        <f t="shared" si="52"/>
        <v>0</v>
      </c>
      <c r="AQ305" s="31">
        <f t="shared" si="56"/>
        <v>0</v>
      </c>
      <c r="AR305" s="312"/>
      <c r="AS305" s="312"/>
      <c r="AT305" s="319"/>
    </row>
    <row r="306" spans="1:46" ht="13" x14ac:dyDescent="0.2">
      <c r="A306" s="121"/>
      <c r="B306" s="4"/>
      <c r="C306" s="4"/>
      <c r="D306" s="4"/>
      <c r="E306" s="4"/>
      <c r="F306" s="275" t="str">
        <f>'料金、単位一覧'!$A$63</f>
        <v>科学的介護推進体制加算</v>
      </c>
      <c r="G306" s="276"/>
      <c r="H306" s="276"/>
      <c r="I306" s="119" t="str">
        <f>VLOOKUP(F306,'料金、単位一覧'!$A$44:$AD$65,26,0)</f>
        <v>月1回</v>
      </c>
      <c r="J306" s="115">
        <f>VLOOKUP(F306,'料金、単位一覧'!$A$44:$N$65,9,0)</f>
        <v>40</v>
      </c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>
        <f t="shared" si="52"/>
        <v>0</v>
      </c>
      <c r="AQ306" s="31">
        <f>IF(AP306&gt;1,1,AP306)*J306</f>
        <v>0</v>
      </c>
      <c r="AR306" s="312"/>
      <c r="AS306" s="312"/>
      <c r="AT306" s="319"/>
    </row>
    <row r="307" spans="1:46" ht="13" x14ac:dyDescent="0.2">
      <c r="A307" s="121"/>
      <c r="B307" s="4"/>
      <c r="C307" s="4"/>
      <c r="D307" s="4"/>
      <c r="E307" s="4"/>
      <c r="F307" s="246" t="str">
        <f>'料金、単位一覧'!$A$68</f>
        <v>サービス提供体制強化加算(Ⅰ)</v>
      </c>
      <c r="G307" s="247"/>
      <c r="H307" s="247"/>
      <c r="I307" s="248"/>
      <c r="J307" s="115">
        <f>VLOOKUP(F307,'料金、単位一覧'!$A$68:$N$70,9,0)</f>
        <v>22</v>
      </c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>
        <f t="shared" si="52"/>
        <v>0</v>
      </c>
      <c r="AQ307" s="31">
        <f t="shared" ref="AQ307:AQ310" si="57">AP307*J307</f>
        <v>0</v>
      </c>
      <c r="AR307" s="312"/>
      <c r="AS307" s="312"/>
      <c r="AT307" s="319"/>
    </row>
    <row r="308" spans="1:46" ht="13" x14ac:dyDescent="0.2">
      <c r="A308" s="122"/>
      <c r="B308" s="123"/>
      <c r="C308" s="123"/>
      <c r="D308" s="123"/>
      <c r="E308" s="37"/>
      <c r="F308" s="246" t="str">
        <f>'料金、単位一覧'!$A$69</f>
        <v>サービス提供体制強化加算(Ⅱ)</v>
      </c>
      <c r="G308" s="247"/>
      <c r="H308" s="247"/>
      <c r="I308" s="248"/>
      <c r="J308" s="115">
        <f>VLOOKUP(F308,'料金、単位一覧'!$A$68:$N$70,9,0)</f>
        <v>18</v>
      </c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>
        <f t="shared" si="52"/>
        <v>0</v>
      </c>
      <c r="AQ308" s="31">
        <f t="shared" si="57"/>
        <v>0</v>
      </c>
      <c r="AR308" s="312"/>
      <c r="AS308" s="312"/>
      <c r="AT308" s="319"/>
    </row>
    <row r="309" spans="1:46" ht="13" x14ac:dyDescent="0.2">
      <c r="A309" s="122"/>
      <c r="B309" s="123"/>
      <c r="C309" s="123"/>
      <c r="D309" s="123"/>
      <c r="E309" s="37"/>
      <c r="F309" s="246" t="str">
        <f>'料金、単位一覧'!$A$70</f>
        <v>サービス提供体制強化加算(Ⅲ)</v>
      </c>
      <c r="G309" s="247"/>
      <c r="H309" s="247"/>
      <c r="I309" s="248"/>
      <c r="J309" s="115">
        <f>VLOOKUP(F309,'料金、単位一覧'!$A$68:$N$70,9,0)</f>
        <v>6</v>
      </c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>
        <f t="shared" si="52"/>
        <v>0</v>
      </c>
      <c r="AQ309" s="31">
        <f t="shared" si="57"/>
        <v>0</v>
      </c>
      <c r="AR309" s="312"/>
      <c r="AS309" s="312"/>
      <c r="AT309" s="319"/>
    </row>
    <row r="310" spans="1:46" ht="12.65" customHeight="1" x14ac:dyDescent="0.2">
      <c r="A310" s="121"/>
      <c r="B310" s="4"/>
      <c r="C310" s="4"/>
      <c r="D310" s="4"/>
      <c r="E310" s="4"/>
      <c r="F310" s="246" t="s">
        <v>207</v>
      </c>
      <c r="G310" s="247"/>
      <c r="H310" s="247"/>
      <c r="I310" s="248"/>
      <c r="J310" s="124">
        <f>'料金、単位一覧'!$I$73</f>
        <v>-47</v>
      </c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>
        <f>IF(SUM($K$6:$AO$18)&gt;0,0,SUM(K310:AO310))</f>
        <v>0</v>
      </c>
      <c r="AQ310" s="31">
        <f t="shared" si="57"/>
        <v>0</v>
      </c>
      <c r="AR310" s="313"/>
      <c r="AS310" s="313"/>
      <c r="AT310" s="320"/>
    </row>
    <row r="311" spans="1:46" ht="12.65" customHeight="1" x14ac:dyDescent="0.2">
      <c r="A311" s="121"/>
      <c r="B311" s="296" t="s">
        <v>208</v>
      </c>
      <c r="C311" s="296"/>
      <c r="D311" s="296"/>
      <c r="E311" s="296"/>
      <c r="F311" s="280" t="str">
        <f>'料金、単位一覧'!$A$99</f>
        <v>昼食代</v>
      </c>
      <c r="G311" s="281"/>
      <c r="H311" s="281"/>
      <c r="I311" s="281"/>
      <c r="J311" s="125">
        <f>VLOOKUP(F311,'料金、単位一覧'!$A$99:$N$113,9,0)</f>
        <v>0</v>
      </c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>
        <f>SUM(K311:AO311)</f>
        <v>0</v>
      </c>
      <c r="AQ311" s="126" t="s">
        <v>217</v>
      </c>
      <c r="AR311" s="127">
        <f>AP311*J311</f>
        <v>0</v>
      </c>
      <c r="AS311" s="128"/>
      <c r="AT311" s="129">
        <f>AR311</f>
        <v>0</v>
      </c>
    </row>
    <row r="312" spans="1:46" ht="12.65" customHeight="1" x14ac:dyDescent="0.2">
      <c r="A312" s="121"/>
      <c r="B312" s="296"/>
      <c r="C312" s="296"/>
      <c r="D312" s="296"/>
      <c r="E312" s="296"/>
      <c r="F312" s="280" t="str">
        <f>'料金、単位一覧'!$A$100</f>
        <v>おやつ代</v>
      </c>
      <c r="G312" s="281"/>
      <c r="H312" s="281"/>
      <c r="I312" s="281"/>
      <c r="J312" s="125">
        <f>VLOOKUP(F312,'料金、単位一覧'!$A$99:$N$113,9,0)</f>
        <v>0</v>
      </c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>
        <f t="shared" ref="AP312:AP324" si="58">SUM(K312:AO312)</f>
        <v>0</v>
      </c>
      <c r="AQ312" s="126" t="s">
        <v>217</v>
      </c>
      <c r="AR312" s="127">
        <f>IFERROR(AP312*J312,"")</f>
        <v>0</v>
      </c>
      <c r="AS312" s="34"/>
      <c r="AT312" s="130">
        <f t="shared" ref="AT312:AT323" si="59">AR312</f>
        <v>0</v>
      </c>
    </row>
    <row r="313" spans="1:46" ht="12.65" customHeight="1" x14ac:dyDescent="0.2">
      <c r="A313" s="121"/>
      <c r="B313" s="296"/>
      <c r="C313" s="296"/>
      <c r="D313" s="296"/>
      <c r="E313" s="296"/>
      <c r="F313" s="280" t="str">
        <f>'料金、単位一覧'!$A$101</f>
        <v>パット代</v>
      </c>
      <c r="G313" s="281"/>
      <c r="H313" s="281"/>
      <c r="I313" s="281"/>
      <c r="J313" s="125">
        <f>VLOOKUP(F313,'料金、単位一覧'!$A$99:$N$113,9,0)</f>
        <v>0</v>
      </c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>
        <f t="shared" si="58"/>
        <v>0</v>
      </c>
      <c r="AQ313" s="126" t="s">
        <v>217</v>
      </c>
      <c r="AR313" s="127">
        <f t="shared" ref="AR313:AR324" si="60">AP313*J313</f>
        <v>0</v>
      </c>
      <c r="AS313" s="34"/>
      <c r="AT313" s="130">
        <f t="shared" si="59"/>
        <v>0</v>
      </c>
    </row>
    <row r="314" spans="1:46" ht="12.65" customHeight="1" x14ac:dyDescent="0.2">
      <c r="A314" s="121"/>
      <c r="B314" s="296"/>
      <c r="C314" s="296"/>
      <c r="D314" s="296"/>
      <c r="E314" s="296"/>
      <c r="F314" s="280" t="str">
        <f>'料金、単位一覧'!$A$102</f>
        <v>リハビリパンツ代</v>
      </c>
      <c r="G314" s="281"/>
      <c r="H314" s="281"/>
      <c r="I314" s="281"/>
      <c r="J314" s="125">
        <f>VLOOKUP(F314,'料金、単位一覧'!$A$99:$N$113,9,0)</f>
        <v>0</v>
      </c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>
        <f t="shared" si="58"/>
        <v>0</v>
      </c>
      <c r="AQ314" s="126" t="s">
        <v>217</v>
      </c>
      <c r="AR314" s="127">
        <f t="shared" si="60"/>
        <v>0</v>
      </c>
      <c r="AS314" s="34"/>
      <c r="AT314" s="130">
        <f t="shared" si="59"/>
        <v>0</v>
      </c>
    </row>
    <row r="315" spans="1:46" ht="12.65" customHeight="1" x14ac:dyDescent="0.2">
      <c r="A315" s="121"/>
      <c r="B315" s="296"/>
      <c r="C315" s="296"/>
      <c r="D315" s="296"/>
      <c r="E315" s="296"/>
      <c r="F315" s="280" t="str">
        <f>'料金、単位一覧'!$A$103</f>
        <v>おむつ代</v>
      </c>
      <c r="G315" s="281"/>
      <c r="H315" s="281"/>
      <c r="I315" s="281"/>
      <c r="J315" s="125">
        <f>VLOOKUP(F315,'料金、単位一覧'!$A$99:$N$113,9,0)</f>
        <v>0</v>
      </c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>
        <f t="shared" si="58"/>
        <v>0</v>
      </c>
      <c r="AQ315" s="126" t="s">
        <v>217</v>
      </c>
      <c r="AR315" s="127">
        <f t="shared" si="60"/>
        <v>0</v>
      </c>
      <c r="AS315" s="34"/>
      <c r="AT315" s="130">
        <f t="shared" si="59"/>
        <v>0</v>
      </c>
    </row>
    <row r="316" spans="1:46" ht="12.65" customHeight="1" x14ac:dyDescent="0.2">
      <c r="A316" s="121"/>
      <c r="B316" s="296"/>
      <c r="C316" s="296"/>
      <c r="D316" s="296"/>
      <c r="E316" s="296"/>
      <c r="F316" s="280" t="str">
        <f>'料金、単位一覧'!$A$104</f>
        <v>お泊りサービス</v>
      </c>
      <c r="G316" s="281"/>
      <c r="H316" s="281"/>
      <c r="I316" s="281"/>
      <c r="J316" s="125">
        <f>VLOOKUP(F316,'料金、単位一覧'!$A$99:$N$113,9,0)</f>
        <v>0</v>
      </c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>
        <f t="shared" si="58"/>
        <v>0</v>
      </c>
      <c r="AQ316" s="126" t="s">
        <v>217</v>
      </c>
      <c r="AR316" s="127">
        <f t="shared" si="60"/>
        <v>0</v>
      </c>
      <c r="AS316" s="34"/>
      <c r="AT316" s="130">
        <f t="shared" si="59"/>
        <v>0</v>
      </c>
    </row>
    <row r="317" spans="1:46" ht="12.65" customHeight="1" x14ac:dyDescent="0.2">
      <c r="A317" s="121"/>
      <c r="B317" s="296"/>
      <c r="C317" s="296"/>
      <c r="D317" s="296"/>
      <c r="E317" s="296"/>
      <c r="F317" s="280" t="str">
        <f>'料金、単位一覧'!$A$105</f>
        <v>シーツ交換代</v>
      </c>
      <c r="G317" s="281"/>
      <c r="H317" s="281"/>
      <c r="I317" s="281"/>
      <c r="J317" s="125">
        <f>VLOOKUP(F317,'料金、単位一覧'!$A$99:$N$113,9,0)</f>
        <v>0</v>
      </c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>
        <f t="shared" si="58"/>
        <v>0</v>
      </c>
      <c r="AQ317" s="126" t="s">
        <v>217</v>
      </c>
      <c r="AR317" s="127">
        <f t="shared" si="60"/>
        <v>0</v>
      </c>
      <c r="AS317" s="34"/>
      <c r="AT317" s="130">
        <f t="shared" si="59"/>
        <v>0</v>
      </c>
    </row>
    <row r="318" spans="1:46" ht="12.65" customHeight="1" x14ac:dyDescent="0.2">
      <c r="A318" s="121"/>
      <c r="B318" s="296"/>
      <c r="C318" s="296"/>
      <c r="D318" s="296"/>
      <c r="E318" s="296"/>
      <c r="F318" s="280" t="str">
        <f>'料金、単位一覧'!$A$106</f>
        <v>夕食代</v>
      </c>
      <c r="G318" s="281"/>
      <c r="H318" s="281"/>
      <c r="I318" s="281"/>
      <c r="J318" s="125">
        <f>VLOOKUP(F318,'料金、単位一覧'!$A$99:$N$113,9,0)</f>
        <v>0</v>
      </c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>
        <f t="shared" si="58"/>
        <v>0</v>
      </c>
      <c r="AQ318" s="126" t="s">
        <v>217</v>
      </c>
      <c r="AR318" s="127">
        <f t="shared" si="60"/>
        <v>0</v>
      </c>
      <c r="AS318" s="34"/>
      <c r="AT318" s="130">
        <f t="shared" si="59"/>
        <v>0</v>
      </c>
    </row>
    <row r="319" spans="1:46" ht="12.65" customHeight="1" x14ac:dyDescent="0.2">
      <c r="A319" s="121"/>
      <c r="B319" s="296"/>
      <c r="C319" s="296"/>
      <c r="D319" s="296"/>
      <c r="E319" s="296"/>
      <c r="F319" s="280" t="str">
        <f>'料金、単位一覧'!$A$107</f>
        <v>朝食代</v>
      </c>
      <c r="G319" s="281"/>
      <c r="H319" s="281"/>
      <c r="I319" s="281"/>
      <c r="J319" s="125">
        <f>VLOOKUP(F319,'料金、単位一覧'!$A$99:$N$113,9,0)</f>
        <v>0</v>
      </c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>
        <f t="shared" si="58"/>
        <v>0</v>
      </c>
      <c r="AQ319" s="126" t="s">
        <v>217</v>
      </c>
      <c r="AR319" s="127">
        <f t="shared" si="60"/>
        <v>0</v>
      </c>
      <c r="AS319" s="34"/>
      <c r="AT319" s="130">
        <f t="shared" si="59"/>
        <v>0</v>
      </c>
    </row>
    <row r="320" spans="1:46" ht="12.65" customHeight="1" x14ac:dyDescent="0.2">
      <c r="A320" s="121"/>
      <c r="B320" s="296"/>
      <c r="C320" s="296"/>
      <c r="D320" s="296"/>
      <c r="E320" s="296"/>
      <c r="F320" s="280" t="str">
        <f>'料金、単位一覧'!$A$108</f>
        <v>時間外利用料</v>
      </c>
      <c r="G320" s="281"/>
      <c r="H320" s="281"/>
      <c r="I320" s="281"/>
      <c r="J320" s="125">
        <f>VLOOKUP(F320,'料金、単位一覧'!$A$99:$N$113,9,0)</f>
        <v>0</v>
      </c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>
        <f t="shared" si="58"/>
        <v>0</v>
      </c>
      <c r="AQ320" s="126" t="s">
        <v>217</v>
      </c>
      <c r="AR320" s="127">
        <f t="shared" si="60"/>
        <v>0</v>
      </c>
      <c r="AS320" s="34"/>
      <c r="AT320" s="130">
        <f t="shared" si="59"/>
        <v>0</v>
      </c>
    </row>
    <row r="321" spans="1:47" ht="12.65" customHeight="1" x14ac:dyDescent="0.2">
      <c r="A321" s="121"/>
      <c r="B321" s="296"/>
      <c r="C321" s="296"/>
      <c r="D321" s="296"/>
      <c r="E321" s="296"/>
      <c r="F321" s="280" t="str">
        <f>'料金、単位一覧'!$A$109</f>
        <v>洗濯代</v>
      </c>
      <c r="G321" s="281"/>
      <c r="H321" s="281"/>
      <c r="I321" s="281"/>
      <c r="J321" s="125">
        <f>VLOOKUP(F321,'料金、単位一覧'!$A$99:$N$113,9,0)</f>
        <v>0</v>
      </c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>
        <f t="shared" si="58"/>
        <v>0</v>
      </c>
      <c r="AQ321" s="126" t="s">
        <v>217</v>
      </c>
      <c r="AR321" s="127">
        <f t="shared" si="60"/>
        <v>0</v>
      </c>
      <c r="AS321" s="34"/>
      <c r="AT321" s="130">
        <f t="shared" si="59"/>
        <v>0</v>
      </c>
    </row>
    <row r="322" spans="1:47" ht="12.65" customHeight="1" x14ac:dyDescent="0.2">
      <c r="A322" s="121"/>
      <c r="B322" s="296"/>
      <c r="C322" s="296"/>
      <c r="D322" s="296"/>
      <c r="E322" s="296"/>
      <c r="F322" s="280" t="str">
        <f>'料金、単位一覧'!$A$110</f>
        <v>通院サポート（最初の３時間）</v>
      </c>
      <c r="G322" s="281"/>
      <c r="H322" s="281"/>
      <c r="I322" s="281"/>
      <c r="J322" s="125">
        <f>VLOOKUP(F322,'料金、単位一覧'!$A$99:$N$113,9,0)</f>
        <v>0</v>
      </c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>
        <f t="shared" si="58"/>
        <v>0</v>
      </c>
      <c r="AQ322" s="126" t="s">
        <v>217</v>
      </c>
      <c r="AR322" s="127">
        <f t="shared" si="60"/>
        <v>0</v>
      </c>
      <c r="AS322" s="34"/>
      <c r="AT322" s="130">
        <f t="shared" si="59"/>
        <v>0</v>
      </c>
    </row>
    <row r="323" spans="1:47" ht="12.65" customHeight="1" x14ac:dyDescent="0.2">
      <c r="A323" s="121"/>
      <c r="B323" s="296"/>
      <c r="C323" s="296"/>
      <c r="D323" s="296"/>
      <c r="E323" s="296"/>
      <c r="F323" s="280" t="str">
        <f>'料金、単位一覧'!$A$111</f>
        <v>通院サポート延長（１時間毎）</v>
      </c>
      <c r="G323" s="281"/>
      <c r="H323" s="281"/>
      <c r="I323" s="281"/>
      <c r="J323" s="125">
        <f>VLOOKUP(F323,'料金、単位一覧'!$A$99:$N$113,9,0)</f>
        <v>0</v>
      </c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>
        <f t="shared" si="58"/>
        <v>0</v>
      </c>
      <c r="AQ323" s="126" t="s">
        <v>217</v>
      </c>
      <c r="AR323" s="127">
        <f t="shared" si="60"/>
        <v>0</v>
      </c>
      <c r="AS323" s="34"/>
      <c r="AT323" s="130">
        <f t="shared" si="59"/>
        <v>0</v>
      </c>
    </row>
    <row r="324" spans="1:47" ht="12.65" customHeight="1" x14ac:dyDescent="0.2">
      <c r="A324" s="121"/>
      <c r="B324" s="296"/>
      <c r="C324" s="296"/>
      <c r="D324" s="296"/>
      <c r="E324" s="296"/>
      <c r="F324" s="280" t="str">
        <f>'料金、単位一覧'!$A$112</f>
        <v>保険外事業利用（要介護）</v>
      </c>
      <c r="G324" s="281"/>
      <c r="H324" s="281"/>
      <c r="I324" s="281"/>
      <c r="J324" s="125">
        <f>VLOOKUP(F324,'料金、単位一覧'!$A$99:$N$113,9,0)</f>
        <v>0</v>
      </c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>
        <f t="shared" si="58"/>
        <v>0</v>
      </c>
      <c r="AQ324" s="126" t="s">
        <v>217</v>
      </c>
      <c r="AR324" s="127">
        <f t="shared" si="60"/>
        <v>0</v>
      </c>
      <c r="AS324" s="34"/>
      <c r="AT324" s="130">
        <f>AR324</f>
        <v>0</v>
      </c>
    </row>
    <row r="325" spans="1:47" ht="12.65" customHeight="1" x14ac:dyDescent="0.2">
      <c r="A325" s="121"/>
      <c r="B325" s="296"/>
      <c r="C325" s="296"/>
      <c r="D325" s="296"/>
      <c r="E325" s="296"/>
      <c r="F325" s="280" t="str">
        <f>'料金、単位一覧'!$A$113</f>
        <v>通所介護実費請求（要支援）</v>
      </c>
      <c r="G325" s="281"/>
      <c r="H325" s="281"/>
      <c r="I325" s="281"/>
      <c r="J325" s="131">
        <f>VLOOKUP(F325,'料金、単位一覧'!$A$99:$N$113,9,0)</f>
        <v>0</v>
      </c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>
        <f>SUM(K325:AO325)</f>
        <v>0</v>
      </c>
      <c r="AQ325" s="126" t="s">
        <v>217</v>
      </c>
      <c r="AR325" s="127">
        <f>AP325*J325</f>
        <v>0</v>
      </c>
      <c r="AS325" s="34"/>
      <c r="AT325" s="130">
        <f>AR325</f>
        <v>0</v>
      </c>
    </row>
    <row r="326" spans="1:47" ht="12.65" customHeight="1" x14ac:dyDescent="0.2">
      <c r="A326" s="121"/>
      <c r="B326" s="296" t="s">
        <v>218</v>
      </c>
      <c r="C326" s="296"/>
      <c r="D326" s="296"/>
      <c r="E326" s="296"/>
      <c r="F326" s="181"/>
      <c r="G326" s="300"/>
      <c r="H326" s="300"/>
      <c r="I326" s="301"/>
      <c r="J326" s="132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126" t="s">
        <v>217</v>
      </c>
      <c r="AQ326" s="126" t="s">
        <v>217</v>
      </c>
      <c r="AR326" s="127"/>
      <c r="AS326" s="34"/>
      <c r="AT326" s="130">
        <f t="shared" ref="AT326:AT328" si="61">AR326</f>
        <v>0</v>
      </c>
    </row>
    <row r="327" spans="1:47" ht="12.65" customHeight="1" x14ac:dyDescent="0.2">
      <c r="A327" s="121"/>
      <c r="B327" s="296"/>
      <c r="C327" s="296"/>
      <c r="D327" s="296"/>
      <c r="E327" s="296"/>
      <c r="F327" s="181"/>
      <c r="G327" s="300"/>
      <c r="H327" s="300"/>
      <c r="I327" s="301"/>
      <c r="J327" s="132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126" t="s">
        <v>217</v>
      </c>
      <c r="AQ327" s="126" t="s">
        <v>217</v>
      </c>
      <c r="AR327" s="127"/>
      <c r="AS327" s="34"/>
      <c r="AT327" s="130">
        <f t="shared" si="61"/>
        <v>0</v>
      </c>
    </row>
    <row r="328" spans="1:47" ht="12.65" customHeight="1" thickBot="1" x14ac:dyDescent="0.25">
      <c r="A328" s="121"/>
      <c r="B328" s="314"/>
      <c r="C328" s="314"/>
      <c r="D328" s="314"/>
      <c r="E328" s="314"/>
      <c r="F328" s="302"/>
      <c r="G328" s="303"/>
      <c r="H328" s="303"/>
      <c r="I328" s="304"/>
      <c r="J328" s="133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34" t="s">
        <v>217</v>
      </c>
      <c r="AQ328" s="134" t="s">
        <v>217</v>
      </c>
      <c r="AR328" s="135"/>
      <c r="AS328" s="135"/>
      <c r="AT328" s="136">
        <f t="shared" si="61"/>
        <v>0</v>
      </c>
    </row>
    <row r="329" spans="1:47" ht="30" customHeight="1" thickBot="1" x14ac:dyDescent="0.25">
      <c r="A329" s="315" t="s">
        <v>9</v>
      </c>
      <c r="B329" s="316"/>
      <c r="C329" s="316"/>
      <c r="D329" s="316"/>
      <c r="E329" s="317"/>
      <c r="F329" s="297">
        <f>SUM(AT265:AT328)</f>
        <v>0</v>
      </c>
      <c r="G329" s="298"/>
      <c r="H329" s="298"/>
      <c r="I329" s="299"/>
      <c r="J329" s="137"/>
      <c r="K329" s="309" t="s">
        <v>28</v>
      </c>
      <c r="L329" s="306"/>
      <c r="M329" s="306"/>
      <c r="N329" s="306"/>
      <c r="O329" s="307"/>
      <c r="P329" s="310">
        <f>SUM(AT265:AT310)</f>
        <v>0</v>
      </c>
      <c r="Q329" s="298"/>
      <c r="R329" s="298"/>
      <c r="S329" s="298"/>
      <c r="T329" s="299"/>
      <c r="U329" s="305" t="s">
        <v>29</v>
      </c>
      <c r="V329" s="306"/>
      <c r="W329" s="306"/>
      <c r="X329" s="306"/>
      <c r="Y329" s="307"/>
      <c r="Z329" s="310">
        <f>SUM(AT311:AT328)</f>
        <v>0</v>
      </c>
      <c r="AA329" s="298"/>
      <c r="AB329" s="298"/>
      <c r="AC329" s="298"/>
      <c r="AD329" s="299"/>
      <c r="AE329" s="305" t="s">
        <v>30</v>
      </c>
      <c r="AF329" s="306"/>
      <c r="AG329" s="306"/>
      <c r="AH329" s="306"/>
      <c r="AI329" s="307"/>
      <c r="AJ329" s="308">
        <f>SUM(AQ266:AQ285,AQ287:AQ310)</f>
        <v>0</v>
      </c>
      <c r="AK329" s="298"/>
      <c r="AL329" s="298"/>
      <c r="AM329" s="298"/>
      <c r="AN329" s="298"/>
      <c r="AO329" s="299"/>
      <c r="AP329" s="138"/>
      <c r="AQ329" s="139"/>
      <c r="AR329" s="139"/>
      <c r="AS329" s="139"/>
      <c r="AT329" s="140"/>
    </row>
    <row r="330" spans="1:47" ht="17.25" customHeight="1" x14ac:dyDescent="0.2">
      <c r="A330" s="238" t="s">
        <v>1</v>
      </c>
      <c r="B330" s="239"/>
      <c r="C330" s="239"/>
      <c r="D330" s="239"/>
      <c r="E330" s="240"/>
      <c r="F330" s="240" t="s">
        <v>4</v>
      </c>
      <c r="G330" s="236"/>
      <c r="H330" s="236"/>
      <c r="I330" s="236"/>
      <c r="J330" s="107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7"/>
      <c r="AQ330" s="108">
        <f>IFERROR(ROUND(ROUND(VLOOKUP($O$2,'料金、単位一覧'!$A$79:$L$96,9,0)*SUM(AQ331:AQ375),0),"0"),0)</f>
        <v>0</v>
      </c>
      <c r="AR330" s="109">
        <f>TRUNC(TRUNC(SUM(AQ330,AQ331:AQ375)*'料金、単位一覧'!$P$4)-TRUNC(SUM(AQ331:AQ375)*'料金、単位一覧'!$P$4))</f>
        <v>0</v>
      </c>
      <c r="AS330" s="109">
        <f>TRUNC(AR330*A351,0)</f>
        <v>0</v>
      </c>
      <c r="AT330" s="110">
        <f>AR330-AS330</f>
        <v>0</v>
      </c>
      <c r="AU330" s="111">
        <f>AR330</f>
        <v>0</v>
      </c>
    </row>
    <row r="331" spans="1:47" ht="12.65" customHeight="1" x14ac:dyDescent="0.2">
      <c r="A331" s="292"/>
      <c r="B331" s="293"/>
      <c r="C331" s="293"/>
      <c r="D331" s="293"/>
      <c r="E331" s="294" t="s">
        <v>10</v>
      </c>
      <c r="F331" s="241" t="s">
        <v>11</v>
      </c>
      <c r="G331" s="241"/>
      <c r="H331" s="241"/>
      <c r="I331" s="241"/>
      <c r="J331" s="112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>
        <f>SUM(K331:AO331)</f>
        <v>0</v>
      </c>
      <c r="AQ331" s="113" t="str">
        <f>IF(AP331&gt;=1,CHOOSE($A342,'料金、単位一覧'!$H$7,'料金、単位一覧'!$H$8),"0")</f>
        <v>0</v>
      </c>
      <c r="AR331" s="311">
        <f>TRUNC(SUM(AQ331:AQ375)*'料金、単位一覧'!$P$4)</f>
        <v>0</v>
      </c>
      <c r="AS331" s="311">
        <f>TRUNC(AR331*A351,0)</f>
        <v>0</v>
      </c>
      <c r="AT331" s="318">
        <f>AR331-AS331</f>
        <v>0</v>
      </c>
      <c r="AU331" s="3"/>
    </row>
    <row r="332" spans="1:47" ht="12.65" customHeight="1" x14ac:dyDescent="0.2">
      <c r="A332" s="292"/>
      <c r="B332" s="293"/>
      <c r="C332" s="293"/>
      <c r="D332" s="293"/>
      <c r="E332" s="294"/>
      <c r="F332" s="245" t="s">
        <v>12</v>
      </c>
      <c r="G332" s="245"/>
      <c r="H332" s="245"/>
      <c r="I332" s="245"/>
      <c r="J332" s="64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>
        <f>SUM(K332:AO332)</f>
        <v>0</v>
      </c>
      <c r="AQ332" s="114">
        <f>IF(AP332&gt;=1,TRUNC(CHOOSE($A342,'料金、単位一覧'!$K$7*AP332,'料金、単位一覧'!$K$8*AP332),"0"),0)</f>
        <v>0</v>
      </c>
      <c r="AR332" s="312"/>
      <c r="AS332" s="312"/>
      <c r="AT332" s="319"/>
    </row>
    <row r="333" spans="1:47" ht="12.65" customHeight="1" x14ac:dyDescent="0.2">
      <c r="A333" s="292"/>
      <c r="B333" s="293"/>
      <c r="C333" s="293"/>
      <c r="D333" s="293"/>
      <c r="E333" s="294"/>
      <c r="F333" s="245" t="str">
        <f>'料金、単位一覧'!$A$22</f>
        <v>生活機能向上グループ活動加算</v>
      </c>
      <c r="G333" s="245"/>
      <c r="H333" s="245"/>
      <c r="I333" s="245"/>
      <c r="J333" s="115">
        <f>VLOOKUP(F333,'料金、単位一覧'!$A$22:$N$28,9,0)</f>
        <v>100</v>
      </c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>
        <f>SUM(K333:AO333)</f>
        <v>0</v>
      </c>
      <c r="AQ333" s="30" t="str">
        <f>IF(AP333&gt;=1,J333,"0")</f>
        <v>0</v>
      </c>
      <c r="AR333" s="312"/>
      <c r="AS333" s="312"/>
      <c r="AT333" s="319"/>
    </row>
    <row r="334" spans="1:47" ht="12.65" customHeight="1" x14ac:dyDescent="0.2">
      <c r="A334" s="292"/>
      <c r="B334" s="293"/>
      <c r="C334" s="293"/>
      <c r="D334" s="293"/>
      <c r="E334" s="294"/>
      <c r="F334" s="245" t="str">
        <f>'料金、単位一覧'!$A$23</f>
        <v>若年性認知症利用者受入加算</v>
      </c>
      <c r="G334" s="245"/>
      <c r="H334" s="245"/>
      <c r="I334" s="245"/>
      <c r="J334" s="115">
        <f>VLOOKUP(F334,'料金、単位一覧'!$A$22:$N$28,9,0)</f>
        <v>240</v>
      </c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>
        <f t="shared" ref="AP334:AP343" si="62">SUM(K334:AO334)</f>
        <v>0</v>
      </c>
      <c r="AQ334" s="30" t="str">
        <f>IF(AP334&gt;=1,J334,"0")</f>
        <v>0</v>
      </c>
      <c r="AR334" s="312"/>
      <c r="AS334" s="312"/>
      <c r="AT334" s="319"/>
    </row>
    <row r="335" spans="1:47" ht="12.65" customHeight="1" x14ac:dyDescent="0.2">
      <c r="A335" s="292"/>
      <c r="B335" s="293"/>
      <c r="C335" s="293"/>
      <c r="D335" s="293"/>
      <c r="E335" s="294"/>
      <c r="F335" s="245" t="str">
        <f>'料金、単位一覧'!$A$24</f>
        <v>栄養アセスメント加算</v>
      </c>
      <c r="G335" s="245"/>
      <c r="H335" s="245"/>
      <c r="I335" s="245"/>
      <c r="J335" s="115">
        <f>VLOOKUP(F335,'料金、単位一覧'!$A$22:$N$28,9,0)</f>
        <v>50</v>
      </c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>
        <f t="shared" si="62"/>
        <v>0</v>
      </c>
      <c r="AQ335" s="30" t="str">
        <f t="shared" ref="AQ335:AQ339" si="63">IF(AP335&gt;=1,J335,"0")</f>
        <v>0</v>
      </c>
      <c r="AR335" s="312"/>
      <c r="AS335" s="312"/>
      <c r="AT335" s="319"/>
    </row>
    <row r="336" spans="1:47" ht="12.65" customHeight="1" x14ac:dyDescent="0.2">
      <c r="A336" s="292"/>
      <c r="B336" s="293"/>
      <c r="C336" s="293"/>
      <c r="D336" s="293"/>
      <c r="E336" s="294"/>
      <c r="F336" s="245" t="str">
        <f>'料金、単位一覧'!$A$25</f>
        <v>栄養改善加算</v>
      </c>
      <c r="G336" s="245"/>
      <c r="H336" s="245"/>
      <c r="I336" s="245"/>
      <c r="J336" s="115">
        <f>VLOOKUP(F336,'料金、単位一覧'!$A$22:$N$28,9,0)</f>
        <v>200</v>
      </c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>
        <f t="shared" si="62"/>
        <v>0</v>
      </c>
      <c r="AQ336" s="30" t="str">
        <f t="shared" si="63"/>
        <v>0</v>
      </c>
      <c r="AR336" s="312"/>
      <c r="AS336" s="312"/>
      <c r="AT336" s="319"/>
    </row>
    <row r="337" spans="1:46" ht="12.65" customHeight="1" x14ac:dyDescent="0.2">
      <c r="A337" s="292"/>
      <c r="B337" s="293"/>
      <c r="C337" s="293"/>
      <c r="D337" s="293"/>
      <c r="E337" s="294"/>
      <c r="F337" s="245" t="str">
        <f>'料金、単位一覧'!$A$26</f>
        <v>生活機能向上加算(Ⅰ)</v>
      </c>
      <c r="G337" s="245"/>
      <c r="H337" s="245"/>
      <c r="I337" s="245"/>
      <c r="J337" s="115">
        <f>VLOOKUP(F337,'料金、単位一覧'!$A$22:$N$28,9,0)</f>
        <v>150</v>
      </c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>
        <f t="shared" si="62"/>
        <v>0</v>
      </c>
      <c r="AQ337" s="30" t="str">
        <f t="shared" si="63"/>
        <v>0</v>
      </c>
      <c r="AR337" s="312"/>
      <c r="AS337" s="312"/>
      <c r="AT337" s="319"/>
    </row>
    <row r="338" spans="1:46" ht="12.65" customHeight="1" x14ac:dyDescent="0.2">
      <c r="A338" s="292"/>
      <c r="B338" s="293"/>
      <c r="C338" s="293"/>
      <c r="D338" s="293"/>
      <c r="E338" s="294"/>
      <c r="F338" s="245" t="str">
        <f>'料金、単位一覧'!$A$27</f>
        <v>生活機能向上加算(Ⅱ)</v>
      </c>
      <c r="G338" s="245"/>
      <c r="H338" s="245"/>
      <c r="I338" s="245"/>
      <c r="J338" s="115">
        <f>VLOOKUP(F338,'料金、単位一覧'!$A$22:$N$28,9,0)</f>
        <v>160</v>
      </c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>
        <f t="shared" si="62"/>
        <v>0</v>
      </c>
      <c r="AQ338" s="30" t="str">
        <f t="shared" si="63"/>
        <v>0</v>
      </c>
      <c r="AR338" s="312"/>
      <c r="AS338" s="312"/>
      <c r="AT338" s="319"/>
    </row>
    <row r="339" spans="1:46" ht="12.65" customHeight="1" x14ac:dyDescent="0.2">
      <c r="A339" s="292"/>
      <c r="B339" s="293"/>
      <c r="C339" s="293"/>
      <c r="D339" s="293"/>
      <c r="E339" s="294"/>
      <c r="F339" s="245" t="str">
        <f>'料金、単位一覧'!$A$28</f>
        <v>一体的サービス提供加算</v>
      </c>
      <c r="G339" s="245"/>
      <c r="H339" s="245"/>
      <c r="I339" s="245"/>
      <c r="J339" s="115">
        <f>VLOOKUP(F339,'料金、単位一覧'!$A$22:$N$28,9,0)</f>
        <v>480</v>
      </c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>
        <f t="shared" si="62"/>
        <v>0</v>
      </c>
      <c r="AQ339" s="30" t="str">
        <f t="shared" si="63"/>
        <v>0</v>
      </c>
      <c r="AR339" s="312"/>
      <c r="AS339" s="312"/>
      <c r="AT339" s="319"/>
    </row>
    <row r="340" spans="1:46" ht="12.65" customHeight="1" x14ac:dyDescent="0.2">
      <c r="A340" s="270"/>
      <c r="B340" s="271"/>
      <c r="C340" s="271"/>
      <c r="D340" s="271"/>
      <c r="E340" s="295"/>
      <c r="F340" s="246" t="str">
        <f>'料金、単位一覧'!$A$17</f>
        <v>サービス提供体制強化加算(Ⅰ)</v>
      </c>
      <c r="G340" s="247"/>
      <c r="H340" s="247"/>
      <c r="I340" s="248"/>
      <c r="J340" s="116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  <c r="AJ340" s="117"/>
      <c r="AK340" s="117"/>
      <c r="AL340" s="117"/>
      <c r="AM340" s="117"/>
      <c r="AN340" s="117"/>
      <c r="AO340" s="117"/>
      <c r="AP340" s="28">
        <f t="shared" si="62"/>
        <v>0</v>
      </c>
      <c r="AQ340" s="30" t="str">
        <f>IF(AP340&gt;=1,CHOOSE($A342,'料金、単位一覧'!$I$17,'料金、単位一覧'!$L$17),"0")</f>
        <v>0</v>
      </c>
      <c r="AR340" s="312"/>
      <c r="AS340" s="312"/>
      <c r="AT340" s="319"/>
    </row>
    <row r="341" spans="1:46" ht="12.65" customHeight="1" x14ac:dyDescent="0.2">
      <c r="A341" s="249" t="s">
        <v>22</v>
      </c>
      <c r="B341" s="250"/>
      <c r="C341" s="250"/>
      <c r="D341" s="250"/>
      <c r="E341" s="251"/>
      <c r="F341" s="246" t="str">
        <f>'料金、単位一覧'!$A$18</f>
        <v>サービス提供体制強化加算(Ⅱ)</v>
      </c>
      <c r="G341" s="247"/>
      <c r="H341" s="247"/>
      <c r="I341" s="248"/>
      <c r="J341" s="116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  <c r="AK341" s="117"/>
      <c r="AL341" s="117"/>
      <c r="AM341" s="117"/>
      <c r="AN341" s="117"/>
      <c r="AO341" s="117"/>
      <c r="AP341" s="28">
        <f t="shared" si="62"/>
        <v>0</v>
      </c>
      <c r="AQ341" s="30" t="str">
        <f>IF(AP341&gt;=1,CHOOSE($A342,'料金、単位一覧'!$I$18,'料金、単位一覧'!$L$18),"0")</f>
        <v>0</v>
      </c>
      <c r="AR341" s="312"/>
      <c r="AS341" s="312"/>
      <c r="AT341" s="319"/>
    </row>
    <row r="342" spans="1:46" ht="12.65" customHeight="1" x14ac:dyDescent="0.2">
      <c r="A342" s="267"/>
      <c r="B342" s="268"/>
      <c r="C342" s="268"/>
      <c r="D342" s="268"/>
      <c r="E342" s="269"/>
      <c r="F342" s="246" t="str">
        <f>'料金、単位一覧'!$A$19</f>
        <v>サービス提供体制強化加算(Ⅲ)</v>
      </c>
      <c r="G342" s="247"/>
      <c r="H342" s="247"/>
      <c r="I342" s="248"/>
      <c r="J342" s="116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N342" s="117"/>
      <c r="AO342" s="117"/>
      <c r="AP342" s="28">
        <f t="shared" si="62"/>
        <v>0</v>
      </c>
      <c r="AQ342" s="30" t="str">
        <f>IF(AP342&gt;=1,CHOOSE($A342,'料金、単位一覧'!$I$19,'料金、単位一覧'!$L$19),"0")</f>
        <v>0</v>
      </c>
      <c r="AR342" s="312"/>
      <c r="AS342" s="312"/>
      <c r="AT342" s="319"/>
    </row>
    <row r="343" spans="1:46" ht="12.65" customHeight="1" x14ac:dyDescent="0.2">
      <c r="A343" s="270"/>
      <c r="B343" s="271"/>
      <c r="C343" s="271"/>
      <c r="D343" s="271"/>
      <c r="E343" s="272"/>
      <c r="F343" s="245" t="s">
        <v>14</v>
      </c>
      <c r="G343" s="245"/>
      <c r="H343" s="245"/>
      <c r="I343" s="245"/>
      <c r="J343" s="64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>
        <f t="shared" si="62"/>
        <v>0</v>
      </c>
      <c r="AQ343" s="30" t="str">
        <f>IF(AP343&gt;=1,CHOOSE($A342,'料金、単位一覧'!$E$31,'料金、単位一覧'!$E$32),"0")</f>
        <v>0</v>
      </c>
      <c r="AR343" s="312"/>
      <c r="AS343" s="312"/>
      <c r="AT343" s="319"/>
    </row>
    <row r="344" spans="1:46" ht="12.65" customHeight="1" x14ac:dyDescent="0.2">
      <c r="A344" s="278" t="s">
        <v>23</v>
      </c>
      <c r="B344" s="279"/>
      <c r="C344" s="279"/>
      <c r="D344" s="279"/>
      <c r="E344" s="279"/>
      <c r="F344" s="241" t="s">
        <v>209</v>
      </c>
      <c r="G344" s="241"/>
      <c r="H344" s="241"/>
      <c r="I344" s="241"/>
      <c r="J344" s="112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>
        <f>IF(SUM(K331:AO343)&gt;0,0,SUM(K344:AO344))</f>
        <v>0</v>
      </c>
      <c r="AQ344" s="113">
        <f>IFERROR(TRUNC(CHOOSE(A345,'料金、単位一覧'!$E$37,'料金、単位一覧'!$E$38,'料金、単位一覧'!$E$39,'料金、単位一覧'!$E$40,'料金、単位一覧'!$E$41)*AP344),0)</f>
        <v>0</v>
      </c>
      <c r="AR344" s="312"/>
      <c r="AS344" s="312"/>
      <c r="AT344" s="319"/>
    </row>
    <row r="345" spans="1:46" ht="12.65" customHeight="1" x14ac:dyDescent="0.2">
      <c r="A345" s="285"/>
      <c r="B345" s="286"/>
      <c r="C345" s="286"/>
      <c r="D345" s="286"/>
      <c r="E345" s="286"/>
      <c r="F345" s="245" t="s">
        <v>210</v>
      </c>
      <c r="G345" s="245"/>
      <c r="H345" s="245"/>
      <c r="I345" s="245"/>
      <c r="J345" s="64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>
        <f>IF(SUM(K331:AO343)&gt;0,0,SUM(K345:AO345))</f>
        <v>0</v>
      </c>
      <c r="AQ345" s="30">
        <f>IFERROR(TRUNC(CHOOSE(A345,'料金、単位一覧'!$H$37,'料金、単位一覧'!$H$38,'料金、単位一覧'!$H$39,'料金、単位一覧'!$H$40,'料金、単位一覧'!$H$41)*AP345),0)</f>
        <v>0</v>
      </c>
      <c r="AR345" s="312"/>
      <c r="AS345" s="312"/>
      <c r="AT345" s="319"/>
    </row>
    <row r="346" spans="1:46" ht="12.65" customHeight="1" x14ac:dyDescent="0.2">
      <c r="A346" s="285"/>
      <c r="B346" s="286"/>
      <c r="C346" s="286"/>
      <c r="D346" s="286"/>
      <c r="E346" s="286"/>
      <c r="F346" s="245" t="s">
        <v>211</v>
      </c>
      <c r="G346" s="245"/>
      <c r="H346" s="245"/>
      <c r="I346" s="245"/>
      <c r="J346" s="64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>
        <f>IF(SUM(K331:AO343)&gt;0,0,SUM(K346:AO346))</f>
        <v>0</v>
      </c>
      <c r="AQ346" s="30">
        <f>IFERROR(TRUNC(CHOOSE(A345,'料金、単位一覧'!$K$37,'料金、単位一覧'!$K$38,'料金、単位一覧'!$K$39,'料金、単位一覧'!$K$40,'料金、単位一覧'!$K$41)*AP346),0)</f>
        <v>0</v>
      </c>
      <c r="AR346" s="312"/>
      <c r="AS346" s="312"/>
      <c r="AT346" s="319"/>
    </row>
    <row r="347" spans="1:46" ht="12.65" customHeight="1" x14ac:dyDescent="0.2">
      <c r="A347" s="287" t="s">
        <v>24</v>
      </c>
      <c r="B347" s="288"/>
      <c r="C347" s="288"/>
      <c r="D347" s="288"/>
      <c r="E347" s="288"/>
      <c r="F347" s="245" t="s">
        <v>212</v>
      </c>
      <c r="G347" s="245"/>
      <c r="H347" s="245"/>
      <c r="I347" s="245"/>
      <c r="J347" s="64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>
        <f>IF(SUM(K331:AO343)&gt;0,0,SUM(K347:AO347))</f>
        <v>0</v>
      </c>
      <c r="AQ347" s="30">
        <f>IFERROR(TRUNC(CHOOSE(A345,'料金、単位一覧'!$N$37,'料金、単位一覧'!$N$38,'料金、単位一覧'!$N$39,'料金、単位一覧'!$N$40,'料金、単位一覧'!$N$41)*AP347),0)</f>
        <v>0</v>
      </c>
      <c r="AR347" s="312"/>
      <c r="AS347" s="312"/>
      <c r="AT347" s="319"/>
    </row>
    <row r="348" spans="1:46" ht="12.65" customHeight="1" x14ac:dyDescent="0.2">
      <c r="A348" s="273" t="str">
        <f>IF(A360="NG","↑介護度を選択",VLOOKUP("選択",A358:E359,2,0))</f>
        <v>↑介護度を選択</v>
      </c>
      <c r="B348" s="274"/>
      <c r="C348" s="274"/>
      <c r="D348" s="274"/>
      <c r="E348" s="274"/>
      <c r="F348" s="245" t="s">
        <v>213</v>
      </c>
      <c r="G348" s="245"/>
      <c r="H348" s="245"/>
      <c r="I348" s="245"/>
      <c r="J348" s="64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>
        <f>IF(SUM(K331:AO343)&gt;0,0,SUM(K348:AO348))</f>
        <v>0</v>
      </c>
      <c r="AQ348" s="30">
        <f>IFERROR(TRUNC(CHOOSE(A345,'料金、単位一覧'!$Q$37,'料金、単位一覧'!$Q$38,'料金、単位一覧'!$Q$39,'料金、単位一覧'!$Q$40,'料金、単位一覧'!$Q$41)*AP348),0)</f>
        <v>0</v>
      </c>
      <c r="AR348" s="312"/>
      <c r="AS348" s="312"/>
      <c r="AT348" s="319"/>
    </row>
    <row r="349" spans="1:46" ht="12.65" customHeight="1" x14ac:dyDescent="0.2">
      <c r="A349" s="273"/>
      <c r="B349" s="274"/>
      <c r="C349" s="274"/>
      <c r="D349" s="274"/>
      <c r="E349" s="274"/>
      <c r="F349" s="245" t="s">
        <v>214</v>
      </c>
      <c r="G349" s="245"/>
      <c r="H349" s="245"/>
      <c r="I349" s="245"/>
      <c r="J349" s="64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>
        <f>IF(SUM(K331:AO343)&gt;0,0,SUM(K349:AO349))</f>
        <v>0</v>
      </c>
      <c r="AQ349" s="31">
        <f>IFERROR(TRUNC(CHOOSE(A345,'料金、単位一覧'!$T$37,'料金、単位一覧'!$T$38,'料金、単位一覧'!$T$39,'料金、単位一覧'!$T$40,'料金、単位一覧'!$T$41)*AP349),0)</f>
        <v>0</v>
      </c>
      <c r="AR349" s="312"/>
      <c r="AS349" s="312"/>
      <c r="AT349" s="319"/>
    </row>
    <row r="350" spans="1:46" ht="13" x14ac:dyDescent="0.2">
      <c r="A350" s="278" t="s">
        <v>25</v>
      </c>
      <c r="B350" s="279"/>
      <c r="C350" s="279"/>
      <c r="D350" s="279"/>
      <c r="E350" s="279"/>
      <c r="F350" s="245" t="s">
        <v>215</v>
      </c>
      <c r="G350" s="245"/>
      <c r="H350" s="245"/>
      <c r="I350" s="245"/>
      <c r="J350" s="64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>
        <f>IF(SUM(K331:AO343)&gt;0,0,SUM(K350:AO350))</f>
        <v>0</v>
      </c>
      <c r="AQ350" s="31">
        <f>IFERROR(TRUNC(CHOOSE(A345,'料金、単位一覧'!$W$37,'料金、単位一覧'!$W$38,'料金、単位一覧'!$W$39,'料金、単位一覧'!$W$40,'料金、単位一覧'!$W$41)*AP350),0)</f>
        <v>0</v>
      </c>
      <c r="AR350" s="312"/>
      <c r="AS350" s="312"/>
      <c r="AT350" s="319"/>
    </row>
    <row r="351" spans="1:46" ht="13" x14ac:dyDescent="0.2">
      <c r="A351" s="282">
        <v>0.9</v>
      </c>
      <c r="B351" s="283"/>
      <c r="C351" s="283"/>
      <c r="D351" s="283"/>
      <c r="E351" s="283"/>
      <c r="F351" s="277" t="str">
        <f>'料金、単位一覧'!$A$64</f>
        <v>地域通所介護感染症災害3％加算</v>
      </c>
      <c r="G351" s="247"/>
      <c r="H351" s="247"/>
      <c r="I351" s="248"/>
      <c r="J351" s="11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>
        <f>IF(SUM(K344:AO350)&gt;0,0,SUM(K351:AO351))</f>
        <v>0</v>
      </c>
      <c r="AQ351" s="31" t="str">
        <f>IF($AA$2="する",ROUND(SUM(AQ344:AQ350)*0.03,0),"－")</f>
        <v>－</v>
      </c>
      <c r="AR351" s="312"/>
      <c r="AS351" s="312"/>
      <c r="AT351" s="319"/>
    </row>
    <row r="352" spans="1:46" ht="12.65" customHeight="1" x14ac:dyDescent="0.2">
      <c r="A352" s="282"/>
      <c r="B352" s="283"/>
      <c r="C352" s="283"/>
      <c r="D352" s="283"/>
      <c r="E352" s="284"/>
      <c r="F352" s="275" t="str">
        <f>'料金、単位一覧'!$A$44</f>
        <v>延長加算</v>
      </c>
      <c r="G352" s="276"/>
      <c r="H352" s="276"/>
      <c r="I352" s="119" t="str">
        <f>VLOOKUP(F352,'料金、単位一覧'!$A$44:$AD$65,26,0)</f>
        <v>1H</v>
      </c>
      <c r="J352" s="115">
        <f>VLOOKUP(F352,'料金、単位一覧'!$A$44:$N$65,9,0)</f>
        <v>50</v>
      </c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>
        <f t="shared" ref="AP352:AP374" si="64">IF(SUM($K$6:$AO$18)&gt;0,0,SUM(K352:AO352))</f>
        <v>0</v>
      </c>
      <c r="AQ352" s="31">
        <f>(COUNTIF($K352:$AO352,"&gt;=5")*($J352*5))+(COUNTIF($K352:$AO352,"=4")*($J352*4))+(COUNTIF($K352:$AO352,"=3")*($J352*3))+(COUNTIF($K352:$AO352,"=2")*($J352*2))+(COUNTIF($K352:$AO352,"=1")*$J352)</f>
        <v>0</v>
      </c>
      <c r="AR352" s="312"/>
      <c r="AS352" s="312"/>
      <c r="AT352" s="319"/>
    </row>
    <row r="353" spans="1:46" ht="12.65" customHeight="1" x14ac:dyDescent="0.2">
      <c r="A353" s="278" t="s">
        <v>26</v>
      </c>
      <c r="B353" s="279"/>
      <c r="C353" s="279"/>
      <c r="D353" s="279"/>
      <c r="E353" s="290"/>
      <c r="F353" s="275" t="str">
        <f>'料金、単位一覧'!$A$45</f>
        <v>個別機能訓練加算(Ⅰ)イ</v>
      </c>
      <c r="G353" s="276"/>
      <c r="H353" s="276"/>
      <c r="I353" s="119">
        <f>VLOOKUP(F353,'料金、単位一覧'!$A$44:$AD$65,26,0)</f>
        <v>0</v>
      </c>
      <c r="J353" s="115">
        <f>VLOOKUP(F353,'料金、単位一覧'!$A$44:$N$65,9,0)</f>
        <v>56</v>
      </c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>
        <f t="shared" si="64"/>
        <v>0</v>
      </c>
      <c r="AQ353" s="31">
        <f>AP353*J353</f>
        <v>0</v>
      </c>
      <c r="AR353" s="312"/>
      <c r="AS353" s="312"/>
      <c r="AT353" s="319"/>
    </row>
    <row r="354" spans="1:46" ht="12.65" customHeight="1" x14ac:dyDescent="0.2">
      <c r="A354" s="285"/>
      <c r="B354" s="286"/>
      <c r="C354" s="286"/>
      <c r="D354" s="286"/>
      <c r="E354" s="291"/>
      <c r="F354" s="275" t="str">
        <f>'料金、単位一覧'!$A$46</f>
        <v>個別機能訓練加算(Ⅰ)ロ</v>
      </c>
      <c r="G354" s="276"/>
      <c r="H354" s="276"/>
      <c r="I354" s="119">
        <f>VLOOKUP(F354,'料金、単位一覧'!$A$44:$AD$65,26,0)</f>
        <v>0</v>
      </c>
      <c r="J354" s="115">
        <f>VLOOKUP(F354,'料金、単位一覧'!$A$44:$N$65,9,0)</f>
        <v>76</v>
      </c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>
        <f t="shared" si="64"/>
        <v>0</v>
      </c>
      <c r="AQ354" s="31">
        <f>AP354*J354</f>
        <v>0</v>
      </c>
      <c r="AR354" s="312"/>
      <c r="AS354" s="312"/>
      <c r="AT354" s="319"/>
    </row>
    <row r="355" spans="1:46" ht="12.65" customHeight="1" x14ac:dyDescent="0.2">
      <c r="A355" s="285"/>
      <c r="B355" s="286"/>
      <c r="C355" s="286"/>
      <c r="D355" s="286"/>
      <c r="E355" s="291"/>
      <c r="F355" s="275" t="str">
        <f>'料金、単位一覧'!$A$47</f>
        <v>個別機能訓練加算(Ⅱ)</v>
      </c>
      <c r="G355" s="276"/>
      <c r="H355" s="276"/>
      <c r="I355" s="119" t="str">
        <f>VLOOKUP(F355,'料金、単位一覧'!$A$44:$AD$65,26,0)</f>
        <v>月1回</v>
      </c>
      <c r="J355" s="115">
        <f>VLOOKUP(F355,'料金、単位一覧'!$A$44:$N$65,9,0)</f>
        <v>20</v>
      </c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>
        <f t="shared" si="64"/>
        <v>0</v>
      </c>
      <c r="AQ355" s="31">
        <f>IF(AP355&gt;1,1,AP355)*J355</f>
        <v>0</v>
      </c>
      <c r="AR355" s="312"/>
      <c r="AS355" s="312"/>
      <c r="AT355" s="319"/>
    </row>
    <row r="356" spans="1:46" ht="12.65" customHeight="1" x14ac:dyDescent="0.2">
      <c r="A356" s="285"/>
      <c r="B356" s="286"/>
      <c r="C356" s="286"/>
      <c r="D356" s="286"/>
      <c r="E356" s="291"/>
      <c r="F356" s="275" t="str">
        <f>'料金、単位一覧'!$A$48</f>
        <v>入浴加算（Ⅰ）</v>
      </c>
      <c r="G356" s="276"/>
      <c r="H356" s="276"/>
      <c r="I356" s="119">
        <f>VLOOKUP(F356,'料金、単位一覧'!$A$44:$AD$65,26,0)</f>
        <v>0</v>
      </c>
      <c r="J356" s="115">
        <f>VLOOKUP(F356,'料金、単位一覧'!$A$44:$N$65,9,0)</f>
        <v>40</v>
      </c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>
        <f t="shared" si="64"/>
        <v>0</v>
      </c>
      <c r="AQ356" s="31">
        <f>AP356*J356</f>
        <v>0</v>
      </c>
      <c r="AR356" s="312"/>
      <c r="AS356" s="312"/>
      <c r="AT356" s="319"/>
    </row>
    <row r="357" spans="1:46" ht="12.65" customHeight="1" x14ac:dyDescent="0.2">
      <c r="A357" s="285"/>
      <c r="B357" s="286"/>
      <c r="C357" s="286"/>
      <c r="D357" s="286"/>
      <c r="E357" s="291"/>
      <c r="F357" s="275" t="str">
        <f>'料金、単位一覧'!$A$49</f>
        <v>入浴加算（Ⅱ）</v>
      </c>
      <c r="G357" s="276"/>
      <c r="H357" s="276"/>
      <c r="I357" s="119">
        <f>VLOOKUP(F357,'料金、単位一覧'!$A$44:$AD$65,26,0)</f>
        <v>0</v>
      </c>
      <c r="J357" s="115">
        <f>VLOOKUP(F357,'料金、単位一覧'!$A$44:$N$65,9,0)</f>
        <v>55</v>
      </c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>
        <f t="shared" si="64"/>
        <v>0</v>
      </c>
      <c r="AQ357" s="31">
        <f t="shared" ref="AQ357:AQ360" si="65">AP357*J357</f>
        <v>0</v>
      </c>
      <c r="AR357" s="312"/>
      <c r="AS357" s="312"/>
      <c r="AT357" s="319"/>
    </row>
    <row r="358" spans="1:46" ht="12.65" customHeight="1" x14ac:dyDescent="0.2">
      <c r="A358" s="120" t="str">
        <f>IF(B358&gt;0,"選択","－")</f>
        <v>－</v>
      </c>
      <c r="B358" s="171">
        <f>IFERROR(CHOOSE(A342,'料金、単位一覧'!$I$117,'料金、単位一覧'!$I$118),0)</f>
        <v>0</v>
      </c>
      <c r="C358" s="171"/>
      <c r="D358" s="171"/>
      <c r="E358" s="171"/>
      <c r="F358" s="275" t="str">
        <f>'料金、単位一覧'!$A$50</f>
        <v>認知症対応加算</v>
      </c>
      <c r="G358" s="276"/>
      <c r="H358" s="276"/>
      <c r="I358" s="119">
        <f>VLOOKUP(F358,'料金、単位一覧'!$A$44:$AD$65,26,0)</f>
        <v>0</v>
      </c>
      <c r="J358" s="115">
        <f>VLOOKUP(F358,'料金、単位一覧'!$A$44:$N$65,9,0)</f>
        <v>60</v>
      </c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>
        <f t="shared" si="64"/>
        <v>0</v>
      </c>
      <c r="AQ358" s="31">
        <f t="shared" si="65"/>
        <v>0</v>
      </c>
      <c r="AR358" s="312"/>
      <c r="AS358" s="312"/>
      <c r="AT358" s="319"/>
    </row>
    <row r="359" spans="1:46" ht="12.65" customHeight="1" x14ac:dyDescent="0.2">
      <c r="A359" s="120" t="str">
        <f>IF(B359&gt;0,"選択","－")</f>
        <v>－</v>
      </c>
      <c r="B359" s="171">
        <f>IFERROR(CHOOSE(A345,'料金、単位一覧'!$I$119,'料金、単位一覧'!$I$120,'料金、単位一覧'!$I$121,'料金、単位一覧'!$I$122,'料金、単位一覧'!$I$123),0)</f>
        <v>0</v>
      </c>
      <c r="C359" s="171"/>
      <c r="D359" s="171"/>
      <c r="E359" s="171"/>
      <c r="F359" s="275" t="str">
        <f>'料金、単位一覧'!$A$51</f>
        <v>若年性認知利用者受入加算</v>
      </c>
      <c r="G359" s="276"/>
      <c r="H359" s="276"/>
      <c r="I359" s="119">
        <f>VLOOKUP(F359,'料金、単位一覧'!$A$44:$AD$65,26,0)</f>
        <v>0</v>
      </c>
      <c r="J359" s="115">
        <f>VLOOKUP(F359,'料金、単位一覧'!$A$44:$N$65,9,0)</f>
        <v>60</v>
      </c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>
        <f t="shared" si="64"/>
        <v>0</v>
      </c>
      <c r="AQ359" s="31">
        <f t="shared" si="65"/>
        <v>0</v>
      </c>
      <c r="AR359" s="312"/>
      <c r="AS359" s="312"/>
      <c r="AT359" s="319"/>
    </row>
    <row r="360" spans="1:46" ht="13" x14ac:dyDescent="0.2">
      <c r="A360" s="289" t="str">
        <f>IF(A358=A359,"NG","OK")</f>
        <v>NG</v>
      </c>
      <c r="B360" s="171"/>
      <c r="C360" s="171"/>
      <c r="D360" s="171"/>
      <c r="E360" s="171"/>
      <c r="F360" s="275" t="str">
        <f>'料金、単位一覧'!$A$52</f>
        <v>中重度ケア体制加算</v>
      </c>
      <c r="G360" s="276"/>
      <c r="H360" s="276"/>
      <c r="I360" s="119">
        <f>VLOOKUP(F360,'料金、単位一覧'!$A$44:$AD$65,26,0)</f>
        <v>0</v>
      </c>
      <c r="J360" s="115">
        <f>VLOOKUP(F360,'料金、単位一覧'!$A$44:$N$65,9,0)</f>
        <v>45</v>
      </c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>
        <f t="shared" si="64"/>
        <v>0</v>
      </c>
      <c r="AQ360" s="31">
        <f t="shared" si="65"/>
        <v>0</v>
      </c>
      <c r="AR360" s="312"/>
      <c r="AS360" s="312"/>
      <c r="AT360" s="319"/>
    </row>
    <row r="361" spans="1:46" ht="13" x14ac:dyDescent="0.2">
      <c r="A361" s="121"/>
      <c r="B361" s="4"/>
      <c r="C361" s="4"/>
      <c r="D361" s="4"/>
      <c r="E361" s="4"/>
      <c r="F361" s="275" t="str">
        <f>'料金、単位一覧'!$A$53</f>
        <v>生活機能向上連携加算(Ⅰ)</v>
      </c>
      <c r="G361" s="276"/>
      <c r="H361" s="276"/>
      <c r="I361" s="119" t="str">
        <f>VLOOKUP(F361,'料金、単位一覧'!$A$44:$AD$65,26,0)</f>
        <v>月1回</v>
      </c>
      <c r="J361" s="115">
        <f>VLOOKUP(F361,'料金、単位一覧'!$A$44:$N$65,9,0)</f>
        <v>100</v>
      </c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>
        <f t="shared" si="64"/>
        <v>0</v>
      </c>
      <c r="AQ361" s="31">
        <f>IF(AP361&gt;1,1,AP361)*J361</f>
        <v>0</v>
      </c>
      <c r="AR361" s="312"/>
      <c r="AS361" s="312"/>
      <c r="AT361" s="319"/>
    </row>
    <row r="362" spans="1:46" ht="13" x14ac:dyDescent="0.2">
      <c r="A362" s="121"/>
      <c r="B362" s="4"/>
      <c r="C362" s="4"/>
      <c r="D362" s="4"/>
      <c r="E362" s="4"/>
      <c r="F362" s="275" t="str">
        <f>'料金、単位一覧'!$A$54</f>
        <v>生活機能向上連携加算(Ⅱ)</v>
      </c>
      <c r="G362" s="276"/>
      <c r="H362" s="276"/>
      <c r="I362" s="119" t="str">
        <f>VLOOKUP(F362,'料金、単位一覧'!$A$44:$AD$65,26,0)</f>
        <v>月1回</v>
      </c>
      <c r="J362" s="115">
        <f>VLOOKUP(F362,'料金、単位一覧'!$A$44:$N$65,9,0)</f>
        <v>200</v>
      </c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>
        <f t="shared" si="64"/>
        <v>0</v>
      </c>
      <c r="AQ362" s="31">
        <f t="shared" ref="AQ362:AQ365" si="66">IF(AP362&gt;1,1,AP362)*J362</f>
        <v>0</v>
      </c>
      <c r="AR362" s="312"/>
      <c r="AS362" s="312"/>
      <c r="AT362" s="319"/>
    </row>
    <row r="363" spans="1:46" ht="13" x14ac:dyDescent="0.2">
      <c r="A363" s="121"/>
      <c r="B363" s="4"/>
      <c r="C363" s="4"/>
      <c r="D363" s="4"/>
      <c r="E363" s="4"/>
      <c r="F363" s="275" t="str">
        <f>'料金、単位一覧'!$A$55</f>
        <v>ADL維持等加算(Ⅰ)</v>
      </c>
      <c r="G363" s="276"/>
      <c r="H363" s="276"/>
      <c r="I363" s="119" t="str">
        <f>VLOOKUP(F363,'料金、単位一覧'!$A$44:$AD$65,26,0)</f>
        <v>月1回</v>
      </c>
      <c r="J363" s="115">
        <f>VLOOKUP(F363,'料金、単位一覧'!$A$44:$N$65,9,0)</f>
        <v>30</v>
      </c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>
        <f t="shared" si="64"/>
        <v>0</v>
      </c>
      <c r="AQ363" s="31">
        <f t="shared" si="66"/>
        <v>0</v>
      </c>
      <c r="AR363" s="312"/>
      <c r="AS363" s="312"/>
      <c r="AT363" s="319"/>
    </row>
    <row r="364" spans="1:46" ht="13" x14ac:dyDescent="0.2">
      <c r="A364" s="121"/>
      <c r="B364" s="4"/>
      <c r="C364" s="4"/>
      <c r="D364" s="4"/>
      <c r="E364" s="4"/>
      <c r="F364" s="275" t="str">
        <f>'料金、単位一覧'!$A$56</f>
        <v>ADL維持等加算(Ⅱ)</v>
      </c>
      <c r="G364" s="276"/>
      <c r="H364" s="276"/>
      <c r="I364" s="119" t="str">
        <f>VLOOKUP(F364,'料金、単位一覧'!$A$44:$AD$65,26,0)</f>
        <v>月1回</v>
      </c>
      <c r="J364" s="115">
        <f>VLOOKUP(F364,'料金、単位一覧'!$A$44:$N$65,9,0)</f>
        <v>60</v>
      </c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>
        <f t="shared" si="64"/>
        <v>0</v>
      </c>
      <c r="AQ364" s="31">
        <f t="shared" si="66"/>
        <v>0</v>
      </c>
      <c r="AR364" s="312"/>
      <c r="AS364" s="312"/>
      <c r="AT364" s="319"/>
    </row>
    <row r="365" spans="1:46" ht="13" x14ac:dyDescent="0.2">
      <c r="A365" s="121"/>
      <c r="B365" s="4"/>
      <c r="C365" s="4"/>
      <c r="D365" s="4"/>
      <c r="E365" s="4"/>
      <c r="F365" s="275" t="str">
        <f>'料金、単位一覧'!$A$57</f>
        <v>栄養アセスメント加算</v>
      </c>
      <c r="G365" s="276"/>
      <c r="H365" s="276"/>
      <c r="I365" s="119" t="str">
        <f>VLOOKUP(F365,'料金、単位一覧'!$A$44:$AD$65,26,0)</f>
        <v>月1回</v>
      </c>
      <c r="J365" s="115">
        <f>VLOOKUP(F365,'料金、単位一覧'!$A$44:$N$65,9,0)</f>
        <v>50</v>
      </c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>
        <f t="shared" si="64"/>
        <v>0</v>
      </c>
      <c r="AQ365" s="31">
        <f t="shared" si="66"/>
        <v>0</v>
      </c>
      <c r="AR365" s="312"/>
      <c r="AS365" s="312"/>
      <c r="AT365" s="319"/>
    </row>
    <row r="366" spans="1:46" ht="13" x14ac:dyDescent="0.2">
      <c r="A366" s="121"/>
      <c r="B366" s="4"/>
      <c r="C366" s="4"/>
      <c r="D366" s="4"/>
      <c r="E366" s="4"/>
      <c r="F366" s="275" t="str">
        <f>'料金、単位一覧'!$A$58</f>
        <v>栄養改善加算</v>
      </c>
      <c r="G366" s="276"/>
      <c r="H366" s="276"/>
      <c r="I366" s="119" t="str">
        <f>VLOOKUP(F366,'料金、単位一覧'!$A$44:$AD$65,26,0)</f>
        <v>月2回</v>
      </c>
      <c r="J366" s="115">
        <f>VLOOKUP(F366,'料金、単位一覧'!$A$44:$N$65,9,0)</f>
        <v>200</v>
      </c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>
        <f t="shared" si="64"/>
        <v>0</v>
      </c>
      <c r="AQ366" s="31">
        <f>IF(AP366&gt;2,2,AP366)*J366</f>
        <v>0</v>
      </c>
      <c r="AR366" s="312"/>
      <c r="AS366" s="312"/>
      <c r="AT366" s="319"/>
    </row>
    <row r="367" spans="1:46" ht="13" x14ac:dyDescent="0.2">
      <c r="A367" s="121"/>
      <c r="B367" s="4"/>
      <c r="C367" s="4"/>
      <c r="D367" s="4"/>
      <c r="E367" s="4"/>
      <c r="F367" s="275" t="str">
        <f>'料金、単位一覧'!$A$59</f>
        <v>口腔・栄養スクリーニング加算(Ⅰ)</v>
      </c>
      <c r="G367" s="276"/>
      <c r="H367" s="276"/>
      <c r="I367" s="119" t="str">
        <f>VLOOKUP(F367,'料金、単位一覧'!$A$44:$AD$65,26,0)</f>
        <v>月1回</v>
      </c>
      <c r="J367" s="115">
        <f>VLOOKUP(F367,'料金、単位一覧'!$A$44:$N$65,9,0)</f>
        <v>20</v>
      </c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>
        <f t="shared" si="64"/>
        <v>0</v>
      </c>
      <c r="AQ367" s="31">
        <f t="shared" ref="AQ367:AQ368" si="67">IF(AP367&gt;1,1,AP367)*J367</f>
        <v>0</v>
      </c>
      <c r="AR367" s="312"/>
      <c r="AS367" s="312"/>
      <c r="AT367" s="319"/>
    </row>
    <row r="368" spans="1:46" ht="13" x14ac:dyDescent="0.2">
      <c r="A368" s="121"/>
      <c r="B368" s="4"/>
      <c r="C368" s="4"/>
      <c r="D368" s="4"/>
      <c r="E368" s="4"/>
      <c r="F368" s="275" t="str">
        <f>'料金、単位一覧'!$A$60</f>
        <v>口腔・栄養スクリーニング加算(Ⅱ)</v>
      </c>
      <c r="G368" s="276"/>
      <c r="H368" s="276"/>
      <c r="I368" s="119" t="str">
        <f>VLOOKUP(F368,'料金、単位一覧'!$A$44:$AD$65,26,0)</f>
        <v>月1回</v>
      </c>
      <c r="J368" s="115">
        <f>VLOOKUP(F368,'料金、単位一覧'!$A$44:$N$65,9,0)</f>
        <v>5</v>
      </c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>
        <f t="shared" si="64"/>
        <v>0</v>
      </c>
      <c r="AQ368" s="31">
        <f t="shared" si="67"/>
        <v>0</v>
      </c>
      <c r="AR368" s="312"/>
      <c r="AS368" s="312"/>
      <c r="AT368" s="319"/>
    </row>
    <row r="369" spans="1:46" ht="13" x14ac:dyDescent="0.2">
      <c r="A369" s="121"/>
      <c r="B369" s="4"/>
      <c r="C369" s="4"/>
      <c r="D369" s="4"/>
      <c r="E369" s="4"/>
      <c r="F369" s="275" t="str">
        <f>'料金、単位一覧'!$A$61</f>
        <v>口腔機能向上加算(Ⅰ)</v>
      </c>
      <c r="G369" s="276"/>
      <c r="H369" s="276"/>
      <c r="I369" s="119" t="str">
        <f>VLOOKUP(F369,'料金、単位一覧'!$A$44:$AD$65,26,0)</f>
        <v>月2回</v>
      </c>
      <c r="J369" s="115">
        <f>VLOOKUP(F369,'料金、単位一覧'!$A$44:$N$65,9,0)</f>
        <v>150</v>
      </c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>
        <f t="shared" si="64"/>
        <v>0</v>
      </c>
      <c r="AQ369" s="31">
        <f t="shared" ref="AQ369:AQ370" si="68">IF(AP369&gt;2,2,AP369)*J369</f>
        <v>0</v>
      </c>
      <c r="AR369" s="312"/>
      <c r="AS369" s="312"/>
      <c r="AT369" s="319"/>
    </row>
    <row r="370" spans="1:46" ht="12.65" customHeight="1" x14ac:dyDescent="0.2">
      <c r="A370" s="121"/>
      <c r="B370" s="4"/>
      <c r="C370" s="4"/>
      <c r="D370" s="4"/>
      <c r="E370" s="4"/>
      <c r="F370" s="275" t="str">
        <f>'料金、単位一覧'!$A$62</f>
        <v>口腔機能向上加算(Ⅱ)</v>
      </c>
      <c r="G370" s="276"/>
      <c r="H370" s="276"/>
      <c r="I370" s="119" t="str">
        <f>VLOOKUP(F370,'料金、単位一覧'!$A$44:$AD$65,26,0)</f>
        <v>月2回</v>
      </c>
      <c r="J370" s="115">
        <f>VLOOKUP(F370,'料金、単位一覧'!$A$44:$N$65,9,0)</f>
        <v>160</v>
      </c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>
        <f t="shared" si="64"/>
        <v>0</v>
      </c>
      <c r="AQ370" s="31">
        <f t="shared" si="68"/>
        <v>0</v>
      </c>
      <c r="AR370" s="312"/>
      <c r="AS370" s="312"/>
      <c r="AT370" s="319"/>
    </row>
    <row r="371" spans="1:46" ht="13" x14ac:dyDescent="0.2">
      <c r="A371" s="121"/>
      <c r="B371" s="4"/>
      <c r="C371" s="4"/>
      <c r="D371" s="4"/>
      <c r="E371" s="4"/>
      <c r="F371" s="275" t="str">
        <f>'料金、単位一覧'!$A$63</f>
        <v>科学的介護推進体制加算</v>
      </c>
      <c r="G371" s="276"/>
      <c r="H371" s="276"/>
      <c r="I371" s="119" t="str">
        <f>VLOOKUP(F371,'料金、単位一覧'!$A$44:$AD$65,26,0)</f>
        <v>月1回</v>
      </c>
      <c r="J371" s="115">
        <f>VLOOKUP(F371,'料金、単位一覧'!$A$44:$N$65,9,0)</f>
        <v>40</v>
      </c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>
        <f t="shared" si="64"/>
        <v>0</v>
      </c>
      <c r="AQ371" s="31">
        <f>IF(AP371&gt;1,1,AP371)*J371</f>
        <v>0</v>
      </c>
      <c r="AR371" s="312"/>
      <c r="AS371" s="312"/>
      <c r="AT371" s="319"/>
    </row>
    <row r="372" spans="1:46" ht="13" x14ac:dyDescent="0.2">
      <c r="A372" s="121"/>
      <c r="B372" s="4"/>
      <c r="C372" s="4"/>
      <c r="D372" s="4"/>
      <c r="E372" s="4"/>
      <c r="F372" s="246" t="str">
        <f>'料金、単位一覧'!$A$68</f>
        <v>サービス提供体制強化加算(Ⅰ)</v>
      </c>
      <c r="G372" s="247"/>
      <c r="H372" s="247"/>
      <c r="I372" s="248"/>
      <c r="J372" s="115">
        <f>VLOOKUP(F372,'料金、単位一覧'!$A$68:$N$70,9,0)</f>
        <v>22</v>
      </c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>
        <f t="shared" si="64"/>
        <v>0</v>
      </c>
      <c r="AQ372" s="31">
        <f t="shared" ref="AQ372:AQ375" si="69">AP372*J372</f>
        <v>0</v>
      </c>
      <c r="AR372" s="312"/>
      <c r="AS372" s="312"/>
      <c r="AT372" s="319"/>
    </row>
    <row r="373" spans="1:46" ht="13" x14ac:dyDescent="0.2">
      <c r="A373" s="122"/>
      <c r="B373" s="123"/>
      <c r="C373" s="123"/>
      <c r="D373" s="123"/>
      <c r="E373" s="37"/>
      <c r="F373" s="246" t="str">
        <f>'料金、単位一覧'!$A$69</f>
        <v>サービス提供体制強化加算(Ⅱ)</v>
      </c>
      <c r="G373" s="247"/>
      <c r="H373" s="247"/>
      <c r="I373" s="248"/>
      <c r="J373" s="115">
        <f>VLOOKUP(F373,'料金、単位一覧'!$A$68:$N$70,9,0)</f>
        <v>18</v>
      </c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>
        <f t="shared" si="64"/>
        <v>0</v>
      </c>
      <c r="AQ373" s="31">
        <f t="shared" si="69"/>
        <v>0</v>
      </c>
      <c r="AR373" s="312"/>
      <c r="AS373" s="312"/>
      <c r="AT373" s="319"/>
    </row>
    <row r="374" spans="1:46" ht="13" x14ac:dyDescent="0.2">
      <c r="A374" s="122"/>
      <c r="B374" s="123"/>
      <c r="C374" s="123"/>
      <c r="D374" s="123"/>
      <c r="E374" s="37"/>
      <c r="F374" s="246" t="str">
        <f>'料金、単位一覧'!$A$70</f>
        <v>サービス提供体制強化加算(Ⅲ)</v>
      </c>
      <c r="G374" s="247"/>
      <c r="H374" s="247"/>
      <c r="I374" s="248"/>
      <c r="J374" s="115">
        <f>VLOOKUP(F374,'料金、単位一覧'!$A$68:$N$70,9,0)</f>
        <v>6</v>
      </c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>
        <f t="shared" si="64"/>
        <v>0</v>
      </c>
      <c r="AQ374" s="31">
        <f t="shared" si="69"/>
        <v>0</v>
      </c>
      <c r="AR374" s="312"/>
      <c r="AS374" s="312"/>
      <c r="AT374" s="319"/>
    </row>
    <row r="375" spans="1:46" ht="12.65" customHeight="1" x14ac:dyDescent="0.2">
      <c r="A375" s="121"/>
      <c r="B375" s="4"/>
      <c r="C375" s="4"/>
      <c r="D375" s="4"/>
      <c r="E375" s="4"/>
      <c r="F375" s="246" t="s">
        <v>207</v>
      </c>
      <c r="G375" s="247"/>
      <c r="H375" s="247"/>
      <c r="I375" s="248"/>
      <c r="J375" s="124">
        <f>'料金、単位一覧'!$I$73</f>
        <v>-47</v>
      </c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>
        <f>IF(SUM($K$6:$AO$18)&gt;0,0,SUM(K375:AO375))</f>
        <v>0</v>
      </c>
      <c r="AQ375" s="31">
        <f t="shared" si="69"/>
        <v>0</v>
      </c>
      <c r="AR375" s="313"/>
      <c r="AS375" s="313"/>
      <c r="AT375" s="320"/>
    </row>
    <row r="376" spans="1:46" ht="12.65" customHeight="1" x14ac:dyDescent="0.2">
      <c r="A376" s="121"/>
      <c r="B376" s="296" t="s">
        <v>208</v>
      </c>
      <c r="C376" s="296"/>
      <c r="D376" s="296"/>
      <c r="E376" s="296"/>
      <c r="F376" s="280" t="str">
        <f>'料金、単位一覧'!$A$99</f>
        <v>昼食代</v>
      </c>
      <c r="G376" s="281"/>
      <c r="H376" s="281"/>
      <c r="I376" s="281"/>
      <c r="J376" s="125">
        <f>VLOOKUP(F376,'料金、単位一覧'!$A$99:$N$113,9,0)</f>
        <v>0</v>
      </c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>
        <f>SUM(K376:AO376)</f>
        <v>0</v>
      </c>
      <c r="AQ376" s="126" t="s">
        <v>217</v>
      </c>
      <c r="AR376" s="127">
        <f>AP376*J376</f>
        <v>0</v>
      </c>
      <c r="AS376" s="128"/>
      <c r="AT376" s="129">
        <f>AR376</f>
        <v>0</v>
      </c>
    </row>
    <row r="377" spans="1:46" ht="12.65" customHeight="1" x14ac:dyDescent="0.2">
      <c r="A377" s="121"/>
      <c r="B377" s="296"/>
      <c r="C377" s="296"/>
      <c r="D377" s="296"/>
      <c r="E377" s="296"/>
      <c r="F377" s="280" t="str">
        <f>'料金、単位一覧'!$A$100</f>
        <v>おやつ代</v>
      </c>
      <c r="G377" s="281"/>
      <c r="H377" s="281"/>
      <c r="I377" s="281"/>
      <c r="J377" s="125">
        <f>VLOOKUP(F377,'料金、単位一覧'!$A$99:$N$113,9,0)</f>
        <v>0</v>
      </c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>
        <f t="shared" ref="AP377:AP389" si="70">SUM(K377:AO377)</f>
        <v>0</v>
      </c>
      <c r="AQ377" s="126" t="s">
        <v>217</v>
      </c>
      <c r="AR377" s="127">
        <f>IFERROR(AP377*J377,"")</f>
        <v>0</v>
      </c>
      <c r="AS377" s="34"/>
      <c r="AT377" s="130">
        <f t="shared" ref="AT377:AT388" si="71">AR377</f>
        <v>0</v>
      </c>
    </row>
    <row r="378" spans="1:46" ht="12.65" customHeight="1" x14ac:dyDescent="0.2">
      <c r="A378" s="121"/>
      <c r="B378" s="296"/>
      <c r="C378" s="296"/>
      <c r="D378" s="296"/>
      <c r="E378" s="296"/>
      <c r="F378" s="280" t="str">
        <f>'料金、単位一覧'!$A$101</f>
        <v>パット代</v>
      </c>
      <c r="G378" s="281"/>
      <c r="H378" s="281"/>
      <c r="I378" s="281"/>
      <c r="J378" s="125">
        <f>VLOOKUP(F378,'料金、単位一覧'!$A$99:$N$113,9,0)</f>
        <v>0</v>
      </c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>
        <f t="shared" si="70"/>
        <v>0</v>
      </c>
      <c r="AQ378" s="126" t="s">
        <v>217</v>
      </c>
      <c r="AR378" s="127">
        <f t="shared" ref="AR378:AR389" si="72">AP378*J378</f>
        <v>0</v>
      </c>
      <c r="AS378" s="34"/>
      <c r="AT378" s="130">
        <f t="shared" si="71"/>
        <v>0</v>
      </c>
    </row>
    <row r="379" spans="1:46" ht="12.65" customHeight="1" x14ac:dyDescent="0.2">
      <c r="A379" s="121"/>
      <c r="B379" s="296"/>
      <c r="C379" s="296"/>
      <c r="D379" s="296"/>
      <c r="E379" s="296"/>
      <c r="F379" s="280" t="str">
        <f>'料金、単位一覧'!$A$102</f>
        <v>リハビリパンツ代</v>
      </c>
      <c r="G379" s="281"/>
      <c r="H379" s="281"/>
      <c r="I379" s="281"/>
      <c r="J379" s="125">
        <f>VLOOKUP(F379,'料金、単位一覧'!$A$99:$N$113,9,0)</f>
        <v>0</v>
      </c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f t="shared" si="70"/>
        <v>0</v>
      </c>
      <c r="AQ379" s="126" t="s">
        <v>217</v>
      </c>
      <c r="AR379" s="127">
        <f t="shared" si="72"/>
        <v>0</v>
      </c>
      <c r="AS379" s="34"/>
      <c r="AT379" s="130">
        <f t="shared" si="71"/>
        <v>0</v>
      </c>
    </row>
    <row r="380" spans="1:46" ht="12.65" customHeight="1" x14ac:dyDescent="0.2">
      <c r="A380" s="121"/>
      <c r="B380" s="296"/>
      <c r="C380" s="296"/>
      <c r="D380" s="296"/>
      <c r="E380" s="296"/>
      <c r="F380" s="280" t="str">
        <f>'料金、単位一覧'!$A$103</f>
        <v>おむつ代</v>
      </c>
      <c r="G380" s="281"/>
      <c r="H380" s="281"/>
      <c r="I380" s="281"/>
      <c r="J380" s="125">
        <f>VLOOKUP(F380,'料金、単位一覧'!$A$99:$N$113,9,0)</f>
        <v>0</v>
      </c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>
        <f t="shared" si="70"/>
        <v>0</v>
      </c>
      <c r="AQ380" s="126" t="s">
        <v>217</v>
      </c>
      <c r="AR380" s="127">
        <f t="shared" si="72"/>
        <v>0</v>
      </c>
      <c r="AS380" s="34"/>
      <c r="AT380" s="130">
        <f t="shared" si="71"/>
        <v>0</v>
      </c>
    </row>
    <row r="381" spans="1:46" ht="12.65" customHeight="1" x14ac:dyDescent="0.2">
      <c r="A381" s="121"/>
      <c r="B381" s="296"/>
      <c r="C381" s="296"/>
      <c r="D381" s="296"/>
      <c r="E381" s="296"/>
      <c r="F381" s="280" t="str">
        <f>'料金、単位一覧'!$A$104</f>
        <v>お泊りサービス</v>
      </c>
      <c r="G381" s="281"/>
      <c r="H381" s="281"/>
      <c r="I381" s="281"/>
      <c r="J381" s="125">
        <f>VLOOKUP(F381,'料金、単位一覧'!$A$99:$N$113,9,0)</f>
        <v>0</v>
      </c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>
        <f t="shared" si="70"/>
        <v>0</v>
      </c>
      <c r="AQ381" s="126" t="s">
        <v>217</v>
      </c>
      <c r="AR381" s="127">
        <f t="shared" si="72"/>
        <v>0</v>
      </c>
      <c r="AS381" s="34"/>
      <c r="AT381" s="130">
        <f t="shared" si="71"/>
        <v>0</v>
      </c>
    </row>
    <row r="382" spans="1:46" ht="12.65" customHeight="1" x14ac:dyDescent="0.2">
      <c r="A382" s="121"/>
      <c r="B382" s="296"/>
      <c r="C382" s="296"/>
      <c r="D382" s="296"/>
      <c r="E382" s="296"/>
      <c r="F382" s="280" t="str">
        <f>'料金、単位一覧'!$A$105</f>
        <v>シーツ交換代</v>
      </c>
      <c r="G382" s="281"/>
      <c r="H382" s="281"/>
      <c r="I382" s="281"/>
      <c r="J382" s="125">
        <f>VLOOKUP(F382,'料金、単位一覧'!$A$99:$N$113,9,0)</f>
        <v>0</v>
      </c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>
        <f t="shared" si="70"/>
        <v>0</v>
      </c>
      <c r="AQ382" s="126" t="s">
        <v>217</v>
      </c>
      <c r="AR382" s="127">
        <f t="shared" si="72"/>
        <v>0</v>
      </c>
      <c r="AS382" s="34"/>
      <c r="AT382" s="130">
        <f t="shared" si="71"/>
        <v>0</v>
      </c>
    </row>
    <row r="383" spans="1:46" ht="12.65" customHeight="1" x14ac:dyDescent="0.2">
      <c r="A383" s="121"/>
      <c r="B383" s="296"/>
      <c r="C383" s="296"/>
      <c r="D383" s="296"/>
      <c r="E383" s="296"/>
      <c r="F383" s="280" t="str">
        <f>'料金、単位一覧'!$A$106</f>
        <v>夕食代</v>
      </c>
      <c r="G383" s="281"/>
      <c r="H383" s="281"/>
      <c r="I383" s="281"/>
      <c r="J383" s="125">
        <f>VLOOKUP(F383,'料金、単位一覧'!$A$99:$N$113,9,0)</f>
        <v>0</v>
      </c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>
        <f t="shared" si="70"/>
        <v>0</v>
      </c>
      <c r="AQ383" s="126" t="s">
        <v>217</v>
      </c>
      <c r="AR383" s="127">
        <f t="shared" si="72"/>
        <v>0</v>
      </c>
      <c r="AS383" s="34"/>
      <c r="AT383" s="130">
        <f t="shared" si="71"/>
        <v>0</v>
      </c>
    </row>
    <row r="384" spans="1:46" ht="12.65" customHeight="1" x14ac:dyDescent="0.2">
      <c r="A384" s="121"/>
      <c r="B384" s="296"/>
      <c r="C384" s="296"/>
      <c r="D384" s="296"/>
      <c r="E384" s="296"/>
      <c r="F384" s="280" t="str">
        <f>'料金、単位一覧'!$A$107</f>
        <v>朝食代</v>
      </c>
      <c r="G384" s="281"/>
      <c r="H384" s="281"/>
      <c r="I384" s="281"/>
      <c r="J384" s="125">
        <f>VLOOKUP(F384,'料金、単位一覧'!$A$99:$N$113,9,0)</f>
        <v>0</v>
      </c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>
        <f t="shared" si="70"/>
        <v>0</v>
      </c>
      <c r="AQ384" s="126" t="s">
        <v>217</v>
      </c>
      <c r="AR384" s="127">
        <f t="shared" si="72"/>
        <v>0</v>
      </c>
      <c r="AS384" s="34"/>
      <c r="AT384" s="130">
        <f t="shared" si="71"/>
        <v>0</v>
      </c>
    </row>
    <row r="385" spans="1:47" ht="12.65" customHeight="1" x14ac:dyDescent="0.2">
      <c r="A385" s="121"/>
      <c r="B385" s="296"/>
      <c r="C385" s="296"/>
      <c r="D385" s="296"/>
      <c r="E385" s="296"/>
      <c r="F385" s="280" t="str">
        <f>'料金、単位一覧'!$A$108</f>
        <v>時間外利用料</v>
      </c>
      <c r="G385" s="281"/>
      <c r="H385" s="281"/>
      <c r="I385" s="281"/>
      <c r="J385" s="125">
        <f>VLOOKUP(F385,'料金、単位一覧'!$A$99:$N$113,9,0)</f>
        <v>0</v>
      </c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>
        <f t="shared" si="70"/>
        <v>0</v>
      </c>
      <c r="AQ385" s="126" t="s">
        <v>217</v>
      </c>
      <c r="AR385" s="127">
        <f t="shared" si="72"/>
        <v>0</v>
      </c>
      <c r="AS385" s="34"/>
      <c r="AT385" s="130">
        <f t="shared" si="71"/>
        <v>0</v>
      </c>
    </row>
    <row r="386" spans="1:47" ht="12.65" customHeight="1" x14ac:dyDescent="0.2">
      <c r="A386" s="121"/>
      <c r="B386" s="296"/>
      <c r="C386" s="296"/>
      <c r="D386" s="296"/>
      <c r="E386" s="296"/>
      <c r="F386" s="280" t="str">
        <f>'料金、単位一覧'!$A$109</f>
        <v>洗濯代</v>
      </c>
      <c r="G386" s="281"/>
      <c r="H386" s="281"/>
      <c r="I386" s="281"/>
      <c r="J386" s="125">
        <f>VLOOKUP(F386,'料金、単位一覧'!$A$99:$N$113,9,0)</f>
        <v>0</v>
      </c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>
        <f t="shared" si="70"/>
        <v>0</v>
      </c>
      <c r="AQ386" s="126" t="s">
        <v>217</v>
      </c>
      <c r="AR386" s="127">
        <f t="shared" si="72"/>
        <v>0</v>
      </c>
      <c r="AS386" s="34"/>
      <c r="AT386" s="130">
        <f t="shared" si="71"/>
        <v>0</v>
      </c>
    </row>
    <row r="387" spans="1:47" ht="12.65" customHeight="1" x14ac:dyDescent="0.2">
      <c r="A387" s="121"/>
      <c r="B387" s="296"/>
      <c r="C387" s="296"/>
      <c r="D387" s="296"/>
      <c r="E387" s="296"/>
      <c r="F387" s="280" t="str">
        <f>'料金、単位一覧'!$A$110</f>
        <v>通院サポート（最初の３時間）</v>
      </c>
      <c r="G387" s="281"/>
      <c r="H387" s="281"/>
      <c r="I387" s="281"/>
      <c r="J387" s="125">
        <f>VLOOKUP(F387,'料金、単位一覧'!$A$99:$N$113,9,0)</f>
        <v>0</v>
      </c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>
        <f t="shared" si="70"/>
        <v>0</v>
      </c>
      <c r="AQ387" s="126" t="s">
        <v>217</v>
      </c>
      <c r="AR387" s="127">
        <f t="shared" si="72"/>
        <v>0</v>
      </c>
      <c r="AS387" s="34"/>
      <c r="AT387" s="130">
        <f t="shared" si="71"/>
        <v>0</v>
      </c>
    </row>
    <row r="388" spans="1:47" ht="12.65" customHeight="1" x14ac:dyDescent="0.2">
      <c r="A388" s="121"/>
      <c r="B388" s="296"/>
      <c r="C388" s="296"/>
      <c r="D388" s="296"/>
      <c r="E388" s="296"/>
      <c r="F388" s="280" t="str">
        <f>'料金、単位一覧'!$A$111</f>
        <v>通院サポート延長（１時間毎）</v>
      </c>
      <c r="G388" s="281"/>
      <c r="H388" s="281"/>
      <c r="I388" s="281"/>
      <c r="J388" s="125">
        <f>VLOOKUP(F388,'料金、単位一覧'!$A$99:$N$113,9,0)</f>
        <v>0</v>
      </c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>
        <f t="shared" si="70"/>
        <v>0</v>
      </c>
      <c r="AQ388" s="126" t="s">
        <v>217</v>
      </c>
      <c r="AR388" s="127">
        <f t="shared" si="72"/>
        <v>0</v>
      </c>
      <c r="AS388" s="34"/>
      <c r="AT388" s="130">
        <f t="shared" si="71"/>
        <v>0</v>
      </c>
    </row>
    <row r="389" spans="1:47" ht="12.65" customHeight="1" x14ac:dyDescent="0.2">
      <c r="A389" s="121"/>
      <c r="B389" s="296"/>
      <c r="C389" s="296"/>
      <c r="D389" s="296"/>
      <c r="E389" s="296"/>
      <c r="F389" s="280" t="str">
        <f>'料金、単位一覧'!$A$112</f>
        <v>保険外事業利用（要介護）</v>
      </c>
      <c r="G389" s="281"/>
      <c r="H389" s="281"/>
      <c r="I389" s="281"/>
      <c r="J389" s="125">
        <f>VLOOKUP(F389,'料金、単位一覧'!$A$99:$N$113,9,0)</f>
        <v>0</v>
      </c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>
        <f t="shared" si="70"/>
        <v>0</v>
      </c>
      <c r="AQ389" s="126" t="s">
        <v>217</v>
      </c>
      <c r="AR389" s="127">
        <f t="shared" si="72"/>
        <v>0</v>
      </c>
      <c r="AS389" s="34"/>
      <c r="AT389" s="130">
        <f>AR389</f>
        <v>0</v>
      </c>
    </row>
    <row r="390" spans="1:47" ht="12.65" customHeight="1" x14ac:dyDescent="0.2">
      <c r="A390" s="121"/>
      <c r="B390" s="296"/>
      <c r="C390" s="296"/>
      <c r="D390" s="296"/>
      <c r="E390" s="296"/>
      <c r="F390" s="280" t="str">
        <f>'料金、単位一覧'!$A$113</f>
        <v>通所介護実費請求（要支援）</v>
      </c>
      <c r="G390" s="281"/>
      <c r="H390" s="281"/>
      <c r="I390" s="281"/>
      <c r="J390" s="131">
        <f>VLOOKUP(F390,'料金、単位一覧'!$A$99:$N$113,9,0)</f>
        <v>0</v>
      </c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>
        <f>SUM(K390:AO390)</f>
        <v>0</v>
      </c>
      <c r="AQ390" s="126" t="s">
        <v>217</v>
      </c>
      <c r="AR390" s="127">
        <f>AP390*J390</f>
        <v>0</v>
      </c>
      <c r="AS390" s="34"/>
      <c r="AT390" s="130">
        <f>AR390</f>
        <v>0</v>
      </c>
    </row>
    <row r="391" spans="1:47" ht="12.65" customHeight="1" x14ac:dyDescent="0.2">
      <c r="A391" s="121"/>
      <c r="B391" s="296" t="s">
        <v>218</v>
      </c>
      <c r="C391" s="296"/>
      <c r="D391" s="296"/>
      <c r="E391" s="296"/>
      <c r="F391" s="181"/>
      <c r="G391" s="300"/>
      <c r="H391" s="300"/>
      <c r="I391" s="301"/>
      <c r="J391" s="132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126" t="s">
        <v>217</v>
      </c>
      <c r="AQ391" s="126" t="s">
        <v>217</v>
      </c>
      <c r="AR391" s="127"/>
      <c r="AS391" s="34"/>
      <c r="AT391" s="130">
        <f t="shared" ref="AT391:AT393" si="73">AR391</f>
        <v>0</v>
      </c>
    </row>
    <row r="392" spans="1:47" ht="12.65" customHeight="1" x14ac:dyDescent="0.2">
      <c r="A392" s="121"/>
      <c r="B392" s="296"/>
      <c r="C392" s="296"/>
      <c r="D392" s="296"/>
      <c r="E392" s="296"/>
      <c r="F392" s="181"/>
      <c r="G392" s="300"/>
      <c r="H392" s="300"/>
      <c r="I392" s="301"/>
      <c r="J392" s="132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126" t="s">
        <v>217</v>
      </c>
      <c r="AQ392" s="126" t="s">
        <v>217</v>
      </c>
      <c r="AR392" s="127"/>
      <c r="AS392" s="34"/>
      <c r="AT392" s="130">
        <f t="shared" si="73"/>
        <v>0</v>
      </c>
    </row>
    <row r="393" spans="1:47" ht="12.65" customHeight="1" thickBot="1" x14ac:dyDescent="0.25">
      <c r="A393" s="121"/>
      <c r="B393" s="314"/>
      <c r="C393" s="314"/>
      <c r="D393" s="314"/>
      <c r="E393" s="314"/>
      <c r="F393" s="302"/>
      <c r="G393" s="303"/>
      <c r="H393" s="303"/>
      <c r="I393" s="304"/>
      <c r="J393" s="133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34" t="s">
        <v>217</v>
      </c>
      <c r="AQ393" s="134" t="s">
        <v>217</v>
      </c>
      <c r="AR393" s="135"/>
      <c r="AS393" s="135"/>
      <c r="AT393" s="136">
        <f t="shared" si="73"/>
        <v>0</v>
      </c>
    </row>
    <row r="394" spans="1:47" ht="30" customHeight="1" thickBot="1" x14ac:dyDescent="0.25">
      <c r="A394" s="315" t="s">
        <v>9</v>
      </c>
      <c r="B394" s="316"/>
      <c r="C394" s="316"/>
      <c r="D394" s="316"/>
      <c r="E394" s="317"/>
      <c r="F394" s="297">
        <f>SUM(AT330:AT393)</f>
        <v>0</v>
      </c>
      <c r="G394" s="298"/>
      <c r="H394" s="298"/>
      <c r="I394" s="299"/>
      <c r="J394" s="137"/>
      <c r="K394" s="309" t="s">
        <v>28</v>
      </c>
      <c r="L394" s="306"/>
      <c r="M394" s="306"/>
      <c r="N394" s="306"/>
      <c r="O394" s="307"/>
      <c r="P394" s="310">
        <f>SUM(AT330:AT375)</f>
        <v>0</v>
      </c>
      <c r="Q394" s="298"/>
      <c r="R394" s="298"/>
      <c r="S394" s="298"/>
      <c r="T394" s="299"/>
      <c r="U394" s="305" t="s">
        <v>29</v>
      </c>
      <c r="V394" s="306"/>
      <c r="W394" s="306"/>
      <c r="X394" s="306"/>
      <c r="Y394" s="307"/>
      <c r="Z394" s="310">
        <f>SUM(AT376:AT393)</f>
        <v>0</v>
      </c>
      <c r="AA394" s="298"/>
      <c r="AB394" s="298"/>
      <c r="AC394" s="298"/>
      <c r="AD394" s="299"/>
      <c r="AE394" s="305" t="s">
        <v>30</v>
      </c>
      <c r="AF394" s="306"/>
      <c r="AG394" s="306"/>
      <c r="AH394" s="306"/>
      <c r="AI394" s="307"/>
      <c r="AJ394" s="308">
        <f>SUM(AQ331:AQ350,AQ352:AQ375)</f>
        <v>0</v>
      </c>
      <c r="AK394" s="298"/>
      <c r="AL394" s="298"/>
      <c r="AM394" s="298"/>
      <c r="AN394" s="298"/>
      <c r="AO394" s="299"/>
      <c r="AP394" s="138"/>
      <c r="AQ394" s="139"/>
      <c r="AR394" s="139"/>
      <c r="AS394" s="139"/>
      <c r="AT394" s="140"/>
    </row>
    <row r="395" spans="1:47" ht="17.25" customHeight="1" x14ac:dyDescent="0.2">
      <c r="A395" s="238" t="s">
        <v>1</v>
      </c>
      <c r="B395" s="239"/>
      <c r="C395" s="239"/>
      <c r="D395" s="239"/>
      <c r="E395" s="240"/>
      <c r="F395" s="240" t="s">
        <v>4</v>
      </c>
      <c r="G395" s="236"/>
      <c r="H395" s="236"/>
      <c r="I395" s="236"/>
      <c r="J395" s="107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7"/>
      <c r="AQ395" s="108">
        <f>IFERROR(ROUND(ROUND(VLOOKUP($O$2,'料金、単位一覧'!$A$79:$L$96,9,0)*SUM(AQ396:AQ440),0),"0"),0)</f>
        <v>0</v>
      </c>
      <c r="AR395" s="109">
        <f>TRUNC(TRUNC(SUM(AQ395,AQ396:AQ440)*'料金、単位一覧'!$P$4)-TRUNC(SUM(AQ396:AQ440)*'料金、単位一覧'!$P$4))</f>
        <v>0</v>
      </c>
      <c r="AS395" s="109">
        <f>TRUNC(AR395*A416,0)</f>
        <v>0</v>
      </c>
      <c r="AT395" s="110">
        <f>AR395-AS395</f>
        <v>0</v>
      </c>
      <c r="AU395" s="111">
        <f>AR395</f>
        <v>0</v>
      </c>
    </row>
    <row r="396" spans="1:47" ht="12.65" customHeight="1" x14ac:dyDescent="0.2">
      <c r="A396" s="292"/>
      <c r="B396" s="293"/>
      <c r="C396" s="293"/>
      <c r="D396" s="293"/>
      <c r="E396" s="294" t="s">
        <v>10</v>
      </c>
      <c r="F396" s="241" t="s">
        <v>11</v>
      </c>
      <c r="G396" s="241"/>
      <c r="H396" s="241"/>
      <c r="I396" s="241"/>
      <c r="J396" s="112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>
        <f>SUM(K396:AO396)</f>
        <v>0</v>
      </c>
      <c r="AQ396" s="113" t="str">
        <f>IF(AP396&gt;=1,CHOOSE($A407,'料金、単位一覧'!$H$7,'料金、単位一覧'!$H$8),"0")</f>
        <v>0</v>
      </c>
      <c r="AR396" s="311">
        <f>TRUNC(SUM(AQ396:AQ440)*'料金、単位一覧'!$P$4)</f>
        <v>0</v>
      </c>
      <c r="AS396" s="311">
        <f>TRUNC(AR396*A416,0)</f>
        <v>0</v>
      </c>
      <c r="AT396" s="318">
        <f>AR396-AS396</f>
        <v>0</v>
      </c>
      <c r="AU396" s="3"/>
    </row>
    <row r="397" spans="1:47" ht="12.65" customHeight="1" x14ac:dyDescent="0.2">
      <c r="A397" s="292"/>
      <c r="B397" s="293"/>
      <c r="C397" s="293"/>
      <c r="D397" s="293"/>
      <c r="E397" s="294"/>
      <c r="F397" s="245" t="s">
        <v>12</v>
      </c>
      <c r="G397" s="245"/>
      <c r="H397" s="245"/>
      <c r="I397" s="245"/>
      <c r="J397" s="64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>
        <f>SUM(K397:AO397)</f>
        <v>0</v>
      </c>
      <c r="AQ397" s="114">
        <f>IF(AP397&gt;=1,TRUNC(CHOOSE($A407,'料金、単位一覧'!$K$7*AP397,'料金、単位一覧'!$K$8*AP397),"0"),0)</f>
        <v>0</v>
      </c>
      <c r="AR397" s="312"/>
      <c r="AS397" s="312"/>
      <c r="AT397" s="319"/>
    </row>
    <row r="398" spans="1:47" ht="12.65" customHeight="1" x14ac:dyDescent="0.2">
      <c r="A398" s="292"/>
      <c r="B398" s="293"/>
      <c r="C398" s="293"/>
      <c r="D398" s="293"/>
      <c r="E398" s="294"/>
      <c r="F398" s="245" t="str">
        <f>'料金、単位一覧'!$A$22</f>
        <v>生活機能向上グループ活動加算</v>
      </c>
      <c r="G398" s="245"/>
      <c r="H398" s="245"/>
      <c r="I398" s="245"/>
      <c r="J398" s="115">
        <f>VLOOKUP(F398,'料金、単位一覧'!$A$22:$N$28,9,0)</f>
        <v>100</v>
      </c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>
        <f>SUM(K398:AO398)</f>
        <v>0</v>
      </c>
      <c r="AQ398" s="30" t="str">
        <f>IF(AP398&gt;=1,J398,"0")</f>
        <v>0</v>
      </c>
      <c r="AR398" s="312"/>
      <c r="AS398" s="312"/>
      <c r="AT398" s="319"/>
    </row>
    <row r="399" spans="1:47" ht="12.65" customHeight="1" x14ac:dyDescent="0.2">
      <c r="A399" s="292"/>
      <c r="B399" s="293"/>
      <c r="C399" s="293"/>
      <c r="D399" s="293"/>
      <c r="E399" s="294"/>
      <c r="F399" s="245" t="str">
        <f>'料金、単位一覧'!$A$23</f>
        <v>若年性認知症利用者受入加算</v>
      </c>
      <c r="G399" s="245"/>
      <c r="H399" s="245"/>
      <c r="I399" s="245"/>
      <c r="J399" s="115">
        <f>VLOOKUP(F399,'料金、単位一覧'!$A$22:$N$28,9,0)</f>
        <v>240</v>
      </c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>
        <f t="shared" ref="AP399:AP408" si="74">SUM(K399:AO399)</f>
        <v>0</v>
      </c>
      <c r="AQ399" s="30" t="str">
        <f>IF(AP399&gt;=1,J399,"0")</f>
        <v>0</v>
      </c>
      <c r="AR399" s="312"/>
      <c r="AS399" s="312"/>
      <c r="AT399" s="319"/>
    </row>
    <row r="400" spans="1:47" ht="12.65" customHeight="1" x14ac:dyDescent="0.2">
      <c r="A400" s="292"/>
      <c r="B400" s="293"/>
      <c r="C400" s="293"/>
      <c r="D400" s="293"/>
      <c r="E400" s="294"/>
      <c r="F400" s="245" t="str">
        <f>'料金、単位一覧'!$A$24</f>
        <v>栄養アセスメント加算</v>
      </c>
      <c r="G400" s="245"/>
      <c r="H400" s="245"/>
      <c r="I400" s="245"/>
      <c r="J400" s="115">
        <f>VLOOKUP(F400,'料金、単位一覧'!$A$22:$N$28,9,0)</f>
        <v>50</v>
      </c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>
        <f t="shared" si="74"/>
        <v>0</v>
      </c>
      <c r="AQ400" s="30" t="str">
        <f t="shared" ref="AQ400:AQ404" si="75">IF(AP400&gt;=1,J400,"0")</f>
        <v>0</v>
      </c>
      <c r="AR400" s="312"/>
      <c r="AS400" s="312"/>
      <c r="AT400" s="319"/>
    </row>
    <row r="401" spans="1:46" ht="12.65" customHeight="1" x14ac:dyDescent="0.2">
      <c r="A401" s="292"/>
      <c r="B401" s="293"/>
      <c r="C401" s="293"/>
      <c r="D401" s="293"/>
      <c r="E401" s="294"/>
      <c r="F401" s="245" t="str">
        <f>'料金、単位一覧'!$A$25</f>
        <v>栄養改善加算</v>
      </c>
      <c r="G401" s="245"/>
      <c r="H401" s="245"/>
      <c r="I401" s="245"/>
      <c r="J401" s="115">
        <f>VLOOKUP(F401,'料金、単位一覧'!$A$22:$N$28,9,0)</f>
        <v>200</v>
      </c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>
        <f t="shared" si="74"/>
        <v>0</v>
      </c>
      <c r="AQ401" s="30" t="str">
        <f t="shared" si="75"/>
        <v>0</v>
      </c>
      <c r="AR401" s="312"/>
      <c r="AS401" s="312"/>
      <c r="AT401" s="319"/>
    </row>
    <row r="402" spans="1:46" ht="12.65" customHeight="1" x14ac:dyDescent="0.2">
      <c r="A402" s="292"/>
      <c r="B402" s="293"/>
      <c r="C402" s="293"/>
      <c r="D402" s="293"/>
      <c r="E402" s="294"/>
      <c r="F402" s="245" t="str">
        <f>'料金、単位一覧'!$A$26</f>
        <v>生活機能向上加算(Ⅰ)</v>
      </c>
      <c r="G402" s="245"/>
      <c r="H402" s="245"/>
      <c r="I402" s="245"/>
      <c r="J402" s="115">
        <f>VLOOKUP(F402,'料金、単位一覧'!$A$22:$N$28,9,0)</f>
        <v>150</v>
      </c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>
        <f t="shared" si="74"/>
        <v>0</v>
      </c>
      <c r="AQ402" s="30" t="str">
        <f t="shared" si="75"/>
        <v>0</v>
      </c>
      <c r="AR402" s="312"/>
      <c r="AS402" s="312"/>
      <c r="AT402" s="319"/>
    </row>
    <row r="403" spans="1:46" ht="12.65" customHeight="1" x14ac:dyDescent="0.2">
      <c r="A403" s="292"/>
      <c r="B403" s="293"/>
      <c r="C403" s="293"/>
      <c r="D403" s="293"/>
      <c r="E403" s="294"/>
      <c r="F403" s="245" t="str">
        <f>'料金、単位一覧'!$A$27</f>
        <v>生活機能向上加算(Ⅱ)</v>
      </c>
      <c r="G403" s="245"/>
      <c r="H403" s="245"/>
      <c r="I403" s="245"/>
      <c r="J403" s="115">
        <f>VLOOKUP(F403,'料金、単位一覧'!$A$22:$N$28,9,0)</f>
        <v>160</v>
      </c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>
        <f t="shared" si="74"/>
        <v>0</v>
      </c>
      <c r="AQ403" s="30" t="str">
        <f t="shared" si="75"/>
        <v>0</v>
      </c>
      <c r="AR403" s="312"/>
      <c r="AS403" s="312"/>
      <c r="AT403" s="319"/>
    </row>
    <row r="404" spans="1:46" ht="12.65" customHeight="1" x14ac:dyDescent="0.2">
      <c r="A404" s="292"/>
      <c r="B404" s="293"/>
      <c r="C404" s="293"/>
      <c r="D404" s="293"/>
      <c r="E404" s="294"/>
      <c r="F404" s="245" t="str">
        <f>'料金、単位一覧'!$A$28</f>
        <v>一体的サービス提供加算</v>
      </c>
      <c r="G404" s="245"/>
      <c r="H404" s="245"/>
      <c r="I404" s="245"/>
      <c r="J404" s="115">
        <f>VLOOKUP(F404,'料金、単位一覧'!$A$22:$N$28,9,0)</f>
        <v>480</v>
      </c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>
        <f t="shared" si="74"/>
        <v>0</v>
      </c>
      <c r="AQ404" s="30" t="str">
        <f t="shared" si="75"/>
        <v>0</v>
      </c>
      <c r="AR404" s="312"/>
      <c r="AS404" s="312"/>
      <c r="AT404" s="319"/>
    </row>
    <row r="405" spans="1:46" ht="12.65" customHeight="1" x14ac:dyDescent="0.2">
      <c r="A405" s="270"/>
      <c r="B405" s="271"/>
      <c r="C405" s="271"/>
      <c r="D405" s="271"/>
      <c r="E405" s="295"/>
      <c r="F405" s="246" t="str">
        <f>'料金、単位一覧'!$A$17</f>
        <v>サービス提供体制強化加算(Ⅰ)</v>
      </c>
      <c r="G405" s="247"/>
      <c r="H405" s="247"/>
      <c r="I405" s="248"/>
      <c r="J405" s="116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7"/>
      <c r="AM405" s="117"/>
      <c r="AN405" s="117"/>
      <c r="AO405" s="117"/>
      <c r="AP405" s="28">
        <f t="shared" si="74"/>
        <v>0</v>
      </c>
      <c r="AQ405" s="30" t="str">
        <f>IF(AP405&gt;=1,CHOOSE($A407,'料金、単位一覧'!$I$17,'料金、単位一覧'!$L$17),"0")</f>
        <v>0</v>
      </c>
      <c r="AR405" s="312"/>
      <c r="AS405" s="312"/>
      <c r="AT405" s="319"/>
    </row>
    <row r="406" spans="1:46" ht="12.65" customHeight="1" x14ac:dyDescent="0.2">
      <c r="A406" s="249" t="s">
        <v>22</v>
      </c>
      <c r="B406" s="250"/>
      <c r="C406" s="250"/>
      <c r="D406" s="250"/>
      <c r="E406" s="251"/>
      <c r="F406" s="246" t="str">
        <f>'料金、単位一覧'!$A$18</f>
        <v>サービス提供体制強化加算(Ⅱ)</v>
      </c>
      <c r="G406" s="247"/>
      <c r="H406" s="247"/>
      <c r="I406" s="248"/>
      <c r="J406" s="116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  <c r="AJ406" s="117"/>
      <c r="AK406" s="117"/>
      <c r="AL406" s="117"/>
      <c r="AM406" s="117"/>
      <c r="AN406" s="117"/>
      <c r="AO406" s="117"/>
      <c r="AP406" s="28">
        <f t="shared" si="74"/>
        <v>0</v>
      </c>
      <c r="AQ406" s="30" t="str">
        <f>IF(AP406&gt;=1,CHOOSE($A407,'料金、単位一覧'!$I$18,'料金、単位一覧'!$L$18),"0")</f>
        <v>0</v>
      </c>
      <c r="AR406" s="312"/>
      <c r="AS406" s="312"/>
      <c r="AT406" s="319"/>
    </row>
    <row r="407" spans="1:46" ht="12.65" customHeight="1" x14ac:dyDescent="0.2">
      <c r="A407" s="267"/>
      <c r="B407" s="268"/>
      <c r="C407" s="268"/>
      <c r="D407" s="268"/>
      <c r="E407" s="269"/>
      <c r="F407" s="246" t="str">
        <f>'料金、単位一覧'!$A$19</f>
        <v>サービス提供体制強化加算(Ⅲ)</v>
      </c>
      <c r="G407" s="247"/>
      <c r="H407" s="247"/>
      <c r="I407" s="248"/>
      <c r="J407" s="116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  <c r="AL407" s="117"/>
      <c r="AM407" s="117"/>
      <c r="AN407" s="117"/>
      <c r="AO407" s="117"/>
      <c r="AP407" s="28">
        <f t="shared" si="74"/>
        <v>0</v>
      </c>
      <c r="AQ407" s="30" t="str">
        <f>IF(AP407&gt;=1,CHOOSE($A407,'料金、単位一覧'!$I$19,'料金、単位一覧'!$L$19),"0")</f>
        <v>0</v>
      </c>
      <c r="AR407" s="312"/>
      <c r="AS407" s="312"/>
      <c r="AT407" s="319"/>
    </row>
    <row r="408" spans="1:46" ht="12.65" customHeight="1" x14ac:dyDescent="0.2">
      <c r="A408" s="270"/>
      <c r="B408" s="271"/>
      <c r="C408" s="271"/>
      <c r="D408" s="271"/>
      <c r="E408" s="272"/>
      <c r="F408" s="245" t="s">
        <v>14</v>
      </c>
      <c r="G408" s="245"/>
      <c r="H408" s="245"/>
      <c r="I408" s="245"/>
      <c r="J408" s="64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>
        <f t="shared" si="74"/>
        <v>0</v>
      </c>
      <c r="AQ408" s="30" t="str">
        <f>IF(AP408&gt;=1,CHOOSE($A407,'料金、単位一覧'!$E$31,'料金、単位一覧'!$E$32),"0")</f>
        <v>0</v>
      </c>
      <c r="AR408" s="312"/>
      <c r="AS408" s="312"/>
      <c r="AT408" s="319"/>
    </row>
    <row r="409" spans="1:46" ht="12.65" customHeight="1" x14ac:dyDescent="0.2">
      <c r="A409" s="278" t="s">
        <v>23</v>
      </c>
      <c r="B409" s="279"/>
      <c r="C409" s="279"/>
      <c r="D409" s="279"/>
      <c r="E409" s="279"/>
      <c r="F409" s="241" t="s">
        <v>209</v>
      </c>
      <c r="G409" s="241"/>
      <c r="H409" s="241"/>
      <c r="I409" s="241"/>
      <c r="J409" s="112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>
        <f>IF(SUM(K396:AO408)&gt;0,0,SUM(K409:AO409))</f>
        <v>0</v>
      </c>
      <c r="AQ409" s="113">
        <f>IFERROR(TRUNC(CHOOSE(A410,'料金、単位一覧'!$E$37,'料金、単位一覧'!$E$38,'料金、単位一覧'!$E$39,'料金、単位一覧'!$E$40,'料金、単位一覧'!$E$41)*AP409),0)</f>
        <v>0</v>
      </c>
      <c r="AR409" s="312"/>
      <c r="AS409" s="312"/>
      <c r="AT409" s="319"/>
    </row>
    <row r="410" spans="1:46" ht="12.65" customHeight="1" x14ac:dyDescent="0.2">
      <c r="A410" s="285"/>
      <c r="B410" s="286"/>
      <c r="C410" s="286"/>
      <c r="D410" s="286"/>
      <c r="E410" s="286"/>
      <c r="F410" s="245" t="s">
        <v>210</v>
      </c>
      <c r="G410" s="245"/>
      <c r="H410" s="245"/>
      <c r="I410" s="245"/>
      <c r="J410" s="64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>
        <f>IF(SUM(K396:AO408)&gt;0,0,SUM(K410:AO410))</f>
        <v>0</v>
      </c>
      <c r="AQ410" s="30">
        <f>IFERROR(TRUNC(CHOOSE(A410,'料金、単位一覧'!$H$37,'料金、単位一覧'!$H$38,'料金、単位一覧'!$H$39,'料金、単位一覧'!$H$40,'料金、単位一覧'!$H$41)*AP410),0)</f>
        <v>0</v>
      </c>
      <c r="AR410" s="312"/>
      <c r="AS410" s="312"/>
      <c r="AT410" s="319"/>
    </row>
    <row r="411" spans="1:46" ht="12.65" customHeight="1" x14ac:dyDescent="0.2">
      <c r="A411" s="285"/>
      <c r="B411" s="286"/>
      <c r="C411" s="286"/>
      <c r="D411" s="286"/>
      <c r="E411" s="286"/>
      <c r="F411" s="245" t="s">
        <v>211</v>
      </c>
      <c r="G411" s="245"/>
      <c r="H411" s="245"/>
      <c r="I411" s="245"/>
      <c r="J411" s="64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>
        <f>IF(SUM(K396:AO408)&gt;0,0,SUM(K411:AO411))</f>
        <v>0</v>
      </c>
      <c r="AQ411" s="30">
        <f>IFERROR(TRUNC(CHOOSE(A410,'料金、単位一覧'!$K$37,'料金、単位一覧'!$K$38,'料金、単位一覧'!$K$39,'料金、単位一覧'!$K$40,'料金、単位一覧'!$K$41)*AP411),0)</f>
        <v>0</v>
      </c>
      <c r="AR411" s="312"/>
      <c r="AS411" s="312"/>
      <c r="AT411" s="319"/>
    </row>
    <row r="412" spans="1:46" ht="12.65" customHeight="1" x14ac:dyDescent="0.2">
      <c r="A412" s="287" t="s">
        <v>24</v>
      </c>
      <c r="B412" s="288"/>
      <c r="C412" s="288"/>
      <c r="D412" s="288"/>
      <c r="E412" s="288"/>
      <c r="F412" s="245" t="s">
        <v>212</v>
      </c>
      <c r="G412" s="245"/>
      <c r="H412" s="245"/>
      <c r="I412" s="245"/>
      <c r="J412" s="64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>
        <f>IF(SUM(K396:AO408)&gt;0,0,SUM(K412:AO412))</f>
        <v>0</v>
      </c>
      <c r="AQ412" s="30">
        <f>IFERROR(TRUNC(CHOOSE(A410,'料金、単位一覧'!$N$37,'料金、単位一覧'!$N$38,'料金、単位一覧'!$N$39,'料金、単位一覧'!$N$40,'料金、単位一覧'!$N$41)*AP412),0)</f>
        <v>0</v>
      </c>
      <c r="AR412" s="312"/>
      <c r="AS412" s="312"/>
      <c r="AT412" s="319"/>
    </row>
    <row r="413" spans="1:46" ht="12.65" customHeight="1" x14ac:dyDescent="0.2">
      <c r="A413" s="273" t="str">
        <f>IF(A425="NG","↑介護度を選択",VLOOKUP("選択",A423:E424,2,0))</f>
        <v>↑介護度を選択</v>
      </c>
      <c r="B413" s="274"/>
      <c r="C413" s="274"/>
      <c r="D413" s="274"/>
      <c r="E413" s="274"/>
      <c r="F413" s="245" t="s">
        <v>213</v>
      </c>
      <c r="G413" s="245"/>
      <c r="H413" s="245"/>
      <c r="I413" s="245"/>
      <c r="J413" s="64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>
        <f>IF(SUM(K396:AO408)&gt;0,0,SUM(K413:AO413))</f>
        <v>0</v>
      </c>
      <c r="AQ413" s="30">
        <f>IFERROR(TRUNC(CHOOSE(A410,'料金、単位一覧'!$Q$37,'料金、単位一覧'!$Q$38,'料金、単位一覧'!$Q$39,'料金、単位一覧'!$Q$40,'料金、単位一覧'!$Q$41)*AP413),0)</f>
        <v>0</v>
      </c>
      <c r="AR413" s="312"/>
      <c r="AS413" s="312"/>
      <c r="AT413" s="319"/>
    </row>
    <row r="414" spans="1:46" ht="12.65" customHeight="1" x14ac:dyDescent="0.2">
      <c r="A414" s="273"/>
      <c r="B414" s="274"/>
      <c r="C414" s="274"/>
      <c r="D414" s="274"/>
      <c r="E414" s="274"/>
      <c r="F414" s="245" t="s">
        <v>214</v>
      </c>
      <c r="G414" s="245"/>
      <c r="H414" s="245"/>
      <c r="I414" s="245"/>
      <c r="J414" s="64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>
        <f>IF(SUM(K396:AO408)&gt;0,0,SUM(K414:AO414))</f>
        <v>0</v>
      </c>
      <c r="AQ414" s="31">
        <f>IFERROR(TRUNC(CHOOSE(A410,'料金、単位一覧'!$T$37,'料金、単位一覧'!$T$38,'料金、単位一覧'!$T$39,'料金、単位一覧'!$T$40,'料金、単位一覧'!$T$41)*AP414),0)</f>
        <v>0</v>
      </c>
      <c r="AR414" s="312"/>
      <c r="AS414" s="312"/>
      <c r="AT414" s="319"/>
    </row>
    <row r="415" spans="1:46" ht="13" x14ac:dyDescent="0.2">
      <c r="A415" s="278" t="s">
        <v>25</v>
      </c>
      <c r="B415" s="279"/>
      <c r="C415" s="279"/>
      <c r="D415" s="279"/>
      <c r="E415" s="279"/>
      <c r="F415" s="245" t="s">
        <v>215</v>
      </c>
      <c r="G415" s="245"/>
      <c r="H415" s="245"/>
      <c r="I415" s="245"/>
      <c r="J415" s="64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>
        <f>IF(SUM(K396:AO408)&gt;0,0,SUM(K415:AO415))</f>
        <v>0</v>
      </c>
      <c r="AQ415" s="31">
        <f>IFERROR(TRUNC(CHOOSE(A410,'料金、単位一覧'!$W$37,'料金、単位一覧'!$W$38,'料金、単位一覧'!$W$39,'料金、単位一覧'!$W$40,'料金、単位一覧'!$W$41)*AP415),0)</f>
        <v>0</v>
      </c>
      <c r="AR415" s="312"/>
      <c r="AS415" s="312"/>
      <c r="AT415" s="319"/>
    </row>
    <row r="416" spans="1:46" ht="13" x14ac:dyDescent="0.2">
      <c r="A416" s="282">
        <v>0.9</v>
      </c>
      <c r="B416" s="283"/>
      <c r="C416" s="283"/>
      <c r="D416" s="283"/>
      <c r="E416" s="283"/>
      <c r="F416" s="277" t="str">
        <f>'料金、単位一覧'!$A$64</f>
        <v>地域通所介護感染症災害3％加算</v>
      </c>
      <c r="G416" s="247"/>
      <c r="H416" s="247"/>
      <c r="I416" s="248"/>
      <c r="J416" s="11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>
        <f>IF(SUM(K409:AO415)&gt;0,0,SUM(K416:AO416))</f>
        <v>0</v>
      </c>
      <c r="AQ416" s="31" t="str">
        <f>IF($AA$2="する",ROUND(SUM(AQ409:AQ415)*0.03,0),"－")</f>
        <v>－</v>
      </c>
      <c r="AR416" s="312"/>
      <c r="AS416" s="312"/>
      <c r="AT416" s="319"/>
    </row>
    <row r="417" spans="1:46" ht="12.65" customHeight="1" x14ac:dyDescent="0.2">
      <c r="A417" s="282"/>
      <c r="B417" s="283"/>
      <c r="C417" s="283"/>
      <c r="D417" s="283"/>
      <c r="E417" s="284"/>
      <c r="F417" s="275" t="str">
        <f>'料金、単位一覧'!$A$44</f>
        <v>延長加算</v>
      </c>
      <c r="G417" s="276"/>
      <c r="H417" s="276"/>
      <c r="I417" s="119" t="str">
        <f>VLOOKUP(F417,'料金、単位一覧'!$A$44:$AD$65,26,0)</f>
        <v>1H</v>
      </c>
      <c r="J417" s="115">
        <f>VLOOKUP(F417,'料金、単位一覧'!$A$44:$N$65,9,0)</f>
        <v>50</v>
      </c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>
        <f t="shared" ref="AP417:AP439" si="76">IF(SUM($K$6:$AO$18)&gt;0,0,SUM(K417:AO417))</f>
        <v>0</v>
      </c>
      <c r="AQ417" s="31">
        <f>(COUNTIF($K417:$AO417,"&gt;=5")*($J417*5))+(COUNTIF($K417:$AO417,"=4")*($J417*4))+(COUNTIF($K417:$AO417,"=3")*($J417*3))+(COUNTIF($K417:$AO417,"=2")*($J417*2))+(COUNTIF($K417:$AO417,"=1")*$J417)</f>
        <v>0</v>
      </c>
      <c r="AR417" s="312"/>
      <c r="AS417" s="312"/>
      <c r="AT417" s="319"/>
    </row>
    <row r="418" spans="1:46" ht="12.65" customHeight="1" x14ac:dyDescent="0.2">
      <c r="A418" s="278" t="s">
        <v>26</v>
      </c>
      <c r="B418" s="279"/>
      <c r="C418" s="279"/>
      <c r="D418" s="279"/>
      <c r="E418" s="290"/>
      <c r="F418" s="275" t="str">
        <f>'料金、単位一覧'!$A$45</f>
        <v>個別機能訓練加算(Ⅰ)イ</v>
      </c>
      <c r="G418" s="276"/>
      <c r="H418" s="276"/>
      <c r="I418" s="119">
        <f>VLOOKUP(F418,'料金、単位一覧'!$A$44:$AD$65,26,0)</f>
        <v>0</v>
      </c>
      <c r="J418" s="115">
        <f>VLOOKUP(F418,'料金、単位一覧'!$A$44:$N$65,9,0)</f>
        <v>56</v>
      </c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>
        <f t="shared" si="76"/>
        <v>0</v>
      </c>
      <c r="AQ418" s="31">
        <f>AP418*J418</f>
        <v>0</v>
      </c>
      <c r="AR418" s="312"/>
      <c r="AS418" s="312"/>
      <c r="AT418" s="319"/>
    </row>
    <row r="419" spans="1:46" ht="12.65" customHeight="1" x14ac:dyDescent="0.2">
      <c r="A419" s="285"/>
      <c r="B419" s="286"/>
      <c r="C419" s="286"/>
      <c r="D419" s="286"/>
      <c r="E419" s="291"/>
      <c r="F419" s="275" t="str">
        <f>'料金、単位一覧'!$A$46</f>
        <v>個別機能訓練加算(Ⅰ)ロ</v>
      </c>
      <c r="G419" s="276"/>
      <c r="H419" s="276"/>
      <c r="I419" s="119">
        <f>VLOOKUP(F419,'料金、単位一覧'!$A$44:$AD$65,26,0)</f>
        <v>0</v>
      </c>
      <c r="J419" s="115">
        <f>VLOOKUP(F419,'料金、単位一覧'!$A$44:$N$65,9,0)</f>
        <v>76</v>
      </c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>
        <f t="shared" si="76"/>
        <v>0</v>
      </c>
      <c r="AQ419" s="31">
        <f>AP419*J419</f>
        <v>0</v>
      </c>
      <c r="AR419" s="312"/>
      <c r="AS419" s="312"/>
      <c r="AT419" s="319"/>
    </row>
    <row r="420" spans="1:46" ht="12.65" customHeight="1" x14ac:dyDescent="0.2">
      <c r="A420" s="285"/>
      <c r="B420" s="286"/>
      <c r="C420" s="286"/>
      <c r="D420" s="286"/>
      <c r="E420" s="291"/>
      <c r="F420" s="275" t="str">
        <f>'料金、単位一覧'!$A$47</f>
        <v>個別機能訓練加算(Ⅱ)</v>
      </c>
      <c r="G420" s="276"/>
      <c r="H420" s="276"/>
      <c r="I420" s="119" t="str">
        <f>VLOOKUP(F420,'料金、単位一覧'!$A$44:$AD$65,26,0)</f>
        <v>月1回</v>
      </c>
      <c r="J420" s="115">
        <f>VLOOKUP(F420,'料金、単位一覧'!$A$44:$N$65,9,0)</f>
        <v>20</v>
      </c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>
        <f t="shared" si="76"/>
        <v>0</v>
      </c>
      <c r="AQ420" s="31">
        <f>IF(AP420&gt;1,1,AP420)*J420</f>
        <v>0</v>
      </c>
      <c r="AR420" s="312"/>
      <c r="AS420" s="312"/>
      <c r="AT420" s="319"/>
    </row>
    <row r="421" spans="1:46" ht="12.65" customHeight="1" x14ac:dyDescent="0.2">
      <c r="A421" s="285"/>
      <c r="B421" s="286"/>
      <c r="C421" s="286"/>
      <c r="D421" s="286"/>
      <c r="E421" s="291"/>
      <c r="F421" s="275" t="str">
        <f>'料金、単位一覧'!$A$48</f>
        <v>入浴加算（Ⅰ）</v>
      </c>
      <c r="G421" s="276"/>
      <c r="H421" s="276"/>
      <c r="I421" s="119">
        <f>VLOOKUP(F421,'料金、単位一覧'!$A$44:$AD$65,26,0)</f>
        <v>0</v>
      </c>
      <c r="J421" s="115">
        <f>VLOOKUP(F421,'料金、単位一覧'!$A$44:$N$65,9,0)</f>
        <v>40</v>
      </c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>
        <f t="shared" si="76"/>
        <v>0</v>
      </c>
      <c r="AQ421" s="31">
        <f>AP421*J421</f>
        <v>0</v>
      </c>
      <c r="AR421" s="312"/>
      <c r="AS421" s="312"/>
      <c r="AT421" s="319"/>
    </row>
    <row r="422" spans="1:46" ht="12.65" customHeight="1" x14ac:dyDescent="0.2">
      <c r="A422" s="285"/>
      <c r="B422" s="286"/>
      <c r="C422" s="286"/>
      <c r="D422" s="286"/>
      <c r="E422" s="291"/>
      <c r="F422" s="275" t="str">
        <f>'料金、単位一覧'!$A$49</f>
        <v>入浴加算（Ⅱ）</v>
      </c>
      <c r="G422" s="276"/>
      <c r="H422" s="276"/>
      <c r="I422" s="119">
        <f>VLOOKUP(F422,'料金、単位一覧'!$A$44:$AD$65,26,0)</f>
        <v>0</v>
      </c>
      <c r="J422" s="115">
        <f>VLOOKUP(F422,'料金、単位一覧'!$A$44:$N$65,9,0)</f>
        <v>55</v>
      </c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>
        <f t="shared" si="76"/>
        <v>0</v>
      </c>
      <c r="AQ422" s="31">
        <f t="shared" ref="AQ422:AQ425" si="77">AP422*J422</f>
        <v>0</v>
      </c>
      <c r="AR422" s="312"/>
      <c r="AS422" s="312"/>
      <c r="AT422" s="319"/>
    </row>
    <row r="423" spans="1:46" ht="12.65" customHeight="1" x14ac:dyDescent="0.2">
      <c r="A423" s="120" t="str">
        <f>IF(B423&gt;0,"選択","－")</f>
        <v>－</v>
      </c>
      <c r="B423" s="171">
        <f>IFERROR(CHOOSE(A407,'料金、単位一覧'!$I$117,'料金、単位一覧'!$I$118),0)</f>
        <v>0</v>
      </c>
      <c r="C423" s="171"/>
      <c r="D423" s="171"/>
      <c r="E423" s="171"/>
      <c r="F423" s="275" t="str">
        <f>'料金、単位一覧'!$A$50</f>
        <v>認知症対応加算</v>
      </c>
      <c r="G423" s="276"/>
      <c r="H423" s="276"/>
      <c r="I423" s="119">
        <f>VLOOKUP(F423,'料金、単位一覧'!$A$44:$AD$65,26,0)</f>
        <v>0</v>
      </c>
      <c r="J423" s="115">
        <f>VLOOKUP(F423,'料金、単位一覧'!$A$44:$N$65,9,0)</f>
        <v>60</v>
      </c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>
        <f t="shared" si="76"/>
        <v>0</v>
      </c>
      <c r="AQ423" s="31">
        <f t="shared" si="77"/>
        <v>0</v>
      </c>
      <c r="AR423" s="312"/>
      <c r="AS423" s="312"/>
      <c r="AT423" s="319"/>
    </row>
    <row r="424" spans="1:46" ht="12.65" customHeight="1" x14ac:dyDescent="0.2">
      <c r="A424" s="120" t="str">
        <f>IF(B424&gt;0,"選択","－")</f>
        <v>－</v>
      </c>
      <c r="B424" s="171">
        <f>IFERROR(CHOOSE(A410,'料金、単位一覧'!$I$119,'料金、単位一覧'!$I$120,'料金、単位一覧'!$I$121,'料金、単位一覧'!$I$122,'料金、単位一覧'!$I$123),0)</f>
        <v>0</v>
      </c>
      <c r="C424" s="171"/>
      <c r="D424" s="171"/>
      <c r="E424" s="171"/>
      <c r="F424" s="275" t="str">
        <f>'料金、単位一覧'!$A$51</f>
        <v>若年性認知利用者受入加算</v>
      </c>
      <c r="G424" s="276"/>
      <c r="H424" s="276"/>
      <c r="I424" s="119">
        <f>VLOOKUP(F424,'料金、単位一覧'!$A$44:$AD$65,26,0)</f>
        <v>0</v>
      </c>
      <c r="J424" s="115">
        <f>VLOOKUP(F424,'料金、単位一覧'!$A$44:$N$65,9,0)</f>
        <v>60</v>
      </c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>
        <f t="shared" si="76"/>
        <v>0</v>
      </c>
      <c r="AQ424" s="31">
        <f t="shared" si="77"/>
        <v>0</v>
      </c>
      <c r="AR424" s="312"/>
      <c r="AS424" s="312"/>
      <c r="AT424" s="319"/>
    </row>
    <row r="425" spans="1:46" ht="13" x14ac:dyDescent="0.2">
      <c r="A425" s="289" t="str">
        <f>IF(A423=A424,"NG","OK")</f>
        <v>NG</v>
      </c>
      <c r="B425" s="171"/>
      <c r="C425" s="171"/>
      <c r="D425" s="171"/>
      <c r="E425" s="171"/>
      <c r="F425" s="275" t="str">
        <f>'料金、単位一覧'!$A$52</f>
        <v>中重度ケア体制加算</v>
      </c>
      <c r="G425" s="276"/>
      <c r="H425" s="276"/>
      <c r="I425" s="119">
        <f>VLOOKUP(F425,'料金、単位一覧'!$A$44:$AD$65,26,0)</f>
        <v>0</v>
      </c>
      <c r="J425" s="115">
        <f>VLOOKUP(F425,'料金、単位一覧'!$A$44:$N$65,9,0)</f>
        <v>45</v>
      </c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>
        <f t="shared" si="76"/>
        <v>0</v>
      </c>
      <c r="AQ425" s="31">
        <f t="shared" si="77"/>
        <v>0</v>
      </c>
      <c r="AR425" s="312"/>
      <c r="AS425" s="312"/>
      <c r="AT425" s="319"/>
    </row>
    <row r="426" spans="1:46" ht="13" x14ac:dyDescent="0.2">
      <c r="A426" s="121"/>
      <c r="B426" s="4"/>
      <c r="C426" s="4"/>
      <c r="D426" s="4"/>
      <c r="E426" s="4"/>
      <c r="F426" s="275" t="str">
        <f>'料金、単位一覧'!$A$53</f>
        <v>生活機能向上連携加算(Ⅰ)</v>
      </c>
      <c r="G426" s="276"/>
      <c r="H426" s="276"/>
      <c r="I426" s="119" t="str">
        <f>VLOOKUP(F426,'料金、単位一覧'!$A$44:$AD$65,26,0)</f>
        <v>月1回</v>
      </c>
      <c r="J426" s="115">
        <f>VLOOKUP(F426,'料金、単位一覧'!$A$44:$N$65,9,0)</f>
        <v>100</v>
      </c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>
        <f t="shared" si="76"/>
        <v>0</v>
      </c>
      <c r="AQ426" s="31">
        <f>IF(AP426&gt;1,1,AP426)*J426</f>
        <v>0</v>
      </c>
      <c r="AR426" s="312"/>
      <c r="AS426" s="312"/>
      <c r="AT426" s="319"/>
    </row>
    <row r="427" spans="1:46" ht="13" x14ac:dyDescent="0.2">
      <c r="A427" s="121"/>
      <c r="B427" s="4"/>
      <c r="C427" s="4"/>
      <c r="D427" s="4"/>
      <c r="E427" s="4"/>
      <c r="F427" s="275" t="str">
        <f>'料金、単位一覧'!$A$54</f>
        <v>生活機能向上連携加算(Ⅱ)</v>
      </c>
      <c r="G427" s="276"/>
      <c r="H427" s="276"/>
      <c r="I427" s="119" t="str">
        <f>VLOOKUP(F427,'料金、単位一覧'!$A$44:$AD$65,26,0)</f>
        <v>月1回</v>
      </c>
      <c r="J427" s="115">
        <f>VLOOKUP(F427,'料金、単位一覧'!$A$44:$N$65,9,0)</f>
        <v>200</v>
      </c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>
        <f t="shared" si="76"/>
        <v>0</v>
      </c>
      <c r="AQ427" s="31">
        <f t="shared" ref="AQ427:AQ430" si="78">IF(AP427&gt;1,1,AP427)*J427</f>
        <v>0</v>
      </c>
      <c r="AR427" s="312"/>
      <c r="AS427" s="312"/>
      <c r="AT427" s="319"/>
    </row>
    <row r="428" spans="1:46" ht="13" x14ac:dyDescent="0.2">
      <c r="A428" s="121"/>
      <c r="B428" s="4"/>
      <c r="C428" s="4"/>
      <c r="D428" s="4"/>
      <c r="E428" s="4"/>
      <c r="F428" s="275" t="str">
        <f>'料金、単位一覧'!$A$55</f>
        <v>ADL維持等加算(Ⅰ)</v>
      </c>
      <c r="G428" s="276"/>
      <c r="H428" s="276"/>
      <c r="I428" s="119" t="str">
        <f>VLOOKUP(F428,'料金、単位一覧'!$A$44:$AD$65,26,0)</f>
        <v>月1回</v>
      </c>
      <c r="J428" s="115">
        <f>VLOOKUP(F428,'料金、単位一覧'!$A$44:$N$65,9,0)</f>
        <v>30</v>
      </c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>
        <f t="shared" si="76"/>
        <v>0</v>
      </c>
      <c r="AQ428" s="31">
        <f t="shared" si="78"/>
        <v>0</v>
      </c>
      <c r="AR428" s="312"/>
      <c r="AS428" s="312"/>
      <c r="AT428" s="319"/>
    </row>
    <row r="429" spans="1:46" ht="13" x14ac:dyDescent="0.2">
      <c r="A429" s="121"/>
      <c r="B429" s="4"/>
      <c r="C429" s="4"/>
      <c r="D429" s="4"/>
      <c r="E429" s="4"/>
      <c r="F429" s="275" t="str">
        <f>'料金、単位一覧'!$A$56</f>
        <v>ADL維持等加算(Ⅱ)</v>
      </c>
      <c r="G429" s="276"/>
      <c r="H429" s="276"/>
      <c r="I429" s="119" t="str">
        <f>VLOOKUP(F429,'料金、単位一覧'!$A$44:$AD$65,26,0)</f>
        <v>月1回</v>
      </c>
      <c r="J429" s="115">
        <f>VLOOKUP(F429,'料金、単位一覧'!$A$44:$N$65,9,0)</f>
        <v>60</v>
      </c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>
        <f t="shared" si="76"/>
        <v>0</v>
      </c>
      <c r="AQ429" s="31">
        <f t="shared" si="78"/>
        <v>0</v>
      </c>
      <c r="AR429" s="312"/>
      <c r="AS429" s="312"/>
      <c r="AT429" s="319"/>
    </row>
    <row r="430" spans="1:46" ht="13" x14ac:dyDescent="0.2">
      <c r="A430" s="121"/>
      <c r="B430" s="4"/>
      <c r="C430" s="4"/>
      <c r="D430" s="4"/>
      <c r="E430" s="4"/>
      <c r="F430" s="275" t="str">
        <f>'料金、単位一覧'!$A$57</f>
        <v>栄養アセスメント加算</v>
      </c>
      <c r="G430" s="276"/>
      <c r="H430" s="276"/>
      <c r="I430" s="119" t="str">
        <f>VLOOKUP(F430,'料金、単位一覧'!$A$44:$AD$65,26,0)</f>
        <v>月1回</v>
      </c>
      <c r="J430" s="115">
        <f>VLOOKUP(F430,'料金、単位一覧'!$A$44:$N$65,9,0)</f>
        <v>50</v>
      </c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>
        <f t="shared" si="76"/>
        <v>0</v>
      </c>
      <c r="AQ430" s="31">
        <f t="shared" si="78"/>
        <v>0</v>
      </c>
      <c r="AR430" s="312"/>
      <c r="AS430" s="312"/>
      <c r="AT430" s="319"/>
    </row>
    <row r="431" spans="1:46" ht="13" x14ac:dyDescent="0.2">
      <c r="A431" s="121"/>
      <c r="B431" s="4"/>
      <c r="C431" s="4"/>
      <c r="D431" s="4"/>
      <c r="E431" s="4"/>
      <c r="F431" s="275" t="str">
        <f>'料金、単位一覧'!$A$58</f>
        <v>栄養改善加算</v>
      </c>
      <c r="G431" s="276"/>
      <c r="H431" s="276"/>
      <c r="I431" s="119" t="str">
        <f>VLOOKUP(F431,'料金、単位一覧'!$A$44:$AD$65,26,0)</f>
        <v>月2回</v>
      </c>
      <c r="J431" s="115">
        <f>VLOOKUP(F431,'料金、単位一覧'!$A$44:$N$65,9,0)</f>
        <v>200</v>
      </c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>
        <f t="shared" si="76"/>
        <v>0</v>
      </c>
      <c r="AQ431" s="31">
        <f>IF(AP431&gt;2,2,AP431)*J431</f>
        <v>0</v>
      </c>
      <c r="AR431" s="312"/>
      <c r="AS431" s="312"/>
      <c r="AT431" s="319"/>
    </row>
    <row r="432" spans="1:46" ht="13" x14ac:dyDescent="0.2">
      <c r="A432" s="121"/>
      <c r="B432" s="4"/>
      <c r="C432" s="4"/>
      <c r="D432" s="4"/>
      <c r="E432" s="4"/>
      <c r="F432" s="275" t="str">
        <f>'料金、単位一覧'!$A$59</f>
        <v>口腔・栄養スクリーニング加算(Ⅰ)</v>
      </c>
      <c r="G432" s="276"/>
      <c r="H432" s="276"/>
      <c r="I432" s="119" t="str">
        <f>VLOOKUP(F432,'料金、単位一覧'!$A$44:$AD$65,26,0)</f>
        <v>月1回</v>
      </c>
      <c r="J432" s="115">
        <f>VLOOKUP(F432,'料金、単位一覧'!$A$44:$N$65,9,0)</f>
        <v>20</v>
      </c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>
        <f t="shared" si="76"/>
        <v>0</v>
      </c>
      <c r="AQ432" s="31">
        <f t="shared" ref="AQ432:AQ433" si="79">IF(AP432&gt;1,1,AP432)*J432</f>
        <v>0</v>
      </c>
      <c r="AR432" s="312"/>
      <c r="AS432" s="312"/>
      <c r="AT432" s="319"/>
    </row>
    <row r="433" spans="1:46" ht="13" x14ac:dyDescent="0.2">
      <c r="A433" s="121"/>
      <c r="B433" s="4"/>
      <c r="C433" s="4"/>
      <c r="D433" s="4"/>
      <c r="E433" s="4"/>
      <c r="F433" s="275" t="str">
        <f>'料金、単位一覧'!$A$60</f>
        <v>口腔・栄養スクリーニング加算(Ⅱ)</v>
      </c>
      <c r="G433" s="276"/>
      <c r="H433" s="276"/>
      <c r="I433" s="119" t="str">
        <f>VLOOKUP(F433,'料金、単位一覧'!$A$44:$AD$65,26,0)</f>
        <v>月1回</v>
      </c>
      <c r="J433" s="115">
        <f>VLOOKUP(F433,'料金、単位一覧'!$A$44:$N$65,9,0)</f>
        <v>5</v>
      </c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>
        <f t="shared" si="76"/>
        <v>0</v>
      </c>
      <c r="AQ433" s="31">
        <f t="shared" si="79"/>
        <v>0</v>
      </c>
      <c r="AR433" s="312"/>
      <c r="AS433" s="312"/>
      <c r="AT433" s="319"/>
    </row>
    <row r="434" spans="1:46" ht="13" x14ac:dyDescent="0.2">
      <c r="A434" s="121"/>
      <c r="B434" s="4"/>
      <c r="C434" s="4"/>
      <c r="D434" s="4"/>
      <c r="E434" s="4"/>
      <c r="F434" s="275" t="str">
        <f>'料金、単位一覧'!$A$61</f>
        <v>口腔機能向上加算(Ⅰ)</v>
      </c>
      <c r="G434" s="276"/>
      <c r="H434" s="276"/>
      <c r="I434" s="119" t="str">
        <f>VLOOKUP(F434,'料金、単位一覧'!$A$44:$AD$65,26,0)</f>
        <v>月2回</v>
      </c>
      <c r="J434" s="115">
        <f>VLOOKUP(F434,'料金、単位一覧'!$A$44:$N$65,9,0)</f>
        <v>150</v>
      </c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>
        <f t="shared" si="76"/>
        <v>0</v>
      </c>
      <c r="AQ434" s="31">
        <f t="shared" ref="AQ434:AQ435" si="80">IF(AP434&gt;2,2,AP434)*J434</f>
        <v>0</v>
      </c>
      <c r="AR434" s="312"/>
      <c r="AS434" s="312"/>
      <c r="AT434" s="319"/>
    </row>
    <row r="435" spans="1:46" ht="12.65" customHeight="1" x14ac:dyDescent="0.2">
      <c r="A435" s="121"/>
      <c r="B435" s="4"/>
      <c r="C435" s="4"/>
      <c r="D435" s="4"/>
      <c r="E435" s="4"/>
      <c r="F435" s="275" t="str">
        <f>'料金、単位一覧'!$A$62</f>
        <v>口腔機能向上加算(Ⅱ)</v>
      </c>
      <c r="G435" s="276"/>
      <c r="H435" s="276"/>
      <c r="I435" s="119" t="str">
        <f>VLOOKUP(F435,'料金、単位一覧'!$A$44:$AD$65,26,0)</f>
        <v>月2回</v>
      </c>
      <c r="J435" s="115">
        <f>VLOOKUP(F435,'料金、単位一覧'!$A$44:$N$65,9,0)</f>
        <v>160</v>
      </c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>
        <f t="shared" si="76"/>
        <v>0</v>
      </c>
      <c r="AQ435" s="31">
        <f t="shared" si="80"/>
        <v>0</v>
      </c>
      <c r="AR435" s="312"/>
      <c r="AS435" s="312"/>
      <c r="AT435" s="319"/>
    </row>
    <row r="436" spans="1:46" ht="13" x14ac:dyDescent="0.2">
      <c r="A436" s="121"/>
      <c r="B436" s="4"/>
      <c r="C436" s="4"/>
      <c r="D436" s="4"/>
      <c r="E436" s="4"/>
      <c r="F436" s="275" t="str">
        <f>'料金、単位一覧'!$A$63</f>
        <v>科学的介護推進体制加算</v>
      </c>
      <c r="G436" s="276"/>
      <c r="H436" s="276"/>
      <c r="I436" s="119" t="str">
        <f>VLOOKUP(F436,'料金、単位一覧'!$A$44:$AD$65,26,0)</f>
        <v>月1回</v>
      </c>
      <c r="J436" s="115">
        <f>VLOOKUP(F436,'料金、単位一覧'!$A$44:$N$65,9,0)</f>
        <v>40</v>
      </c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>
        <f t="shared" si="76"/>
        <v>0</v>
      </c>
      <c r="AQ436" s="31">
        <f>IF(AP436&gt;1,1,AP436)*J436</f>
        <v>0</v>
      </c>
      <c r="AR436" s="312"/>
      <c r="AS436" s="312"/>
      <c r="AT436" s="319"/>
    </row>
    <row r="437" spans="1:46" ht="13" x14ac:dyDescent="0.2">
      <c r="A437" s="121"/>
      <c r="B437" s="4"/>
      <c r="C437" s="4"/>
      <c r="D437" s="4"/>
      <c r="E437" s="4"/>
      <c r="F437" s="246" t="str">
        <f>'料金、単位一覧'!$A$68</f>
        <v>サービス提供体制強化加算(Ⅰ)</v>
      </c>
      <c r="G437" s="247"/>
      <c r="H437" s="247"/>
      <c r="I437" s="248"/>
      <c r="J437" s="115">
        <f>VLOOKUP(F437,'料金、単位一覧'!$A$68:$N$70,9,0)</f>
        <v>22</v>
      </c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>
        <f t="shared" si="76"/>
        <v>0</v>
      </c>
      <c r="AQ437" s="31">
        <f t="shared" ref="AQ437:AQ440" si="81">AP437*J437</f>
        <v>0</v>
      </c>
      <c r="AR437" s="312"/>
      <c r="AS437" s="312"/>
      <c r="AT437" s="319"/>
    </row>
    <row r="438" spans="1:46" ht="13" x14ac:dyDescent="0.2">
      <c r="A438" s="122"/>
      <c r="B438" s="123"/>
      <c r="C438" s="123"/>
      <c r="D438" s="123"/>
      <c r="E438" s="37"/>
      <c r="F438" s="246" t="str">
        <f>'料金、単位一覧'!$A$69</f>
        <v>サービス提供体制強化加算(Ⅱ)</v>
      </c>
      <c r="G438" s="247"/>
      <c r="H438" s="247"/>
      <c r="I438" s="248"/>
      <c r="J438" s="115">
        <f>VLOOKUP(F438,'料金、単位一覧'!$A$68:$N$70,9,0)</f>
        <v>18</v>
      </c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>
        <f t="shared" si="76"/>
        <v>0</v>
      </c>
      <c r="AQ438" s="31">
        <f t="shared" si="81"/>
        <v>0</v>
      </c>
      <c r="AR438" s="312"/>
      <c r="AS438" s="312"/>
      <c r="AT438" s="319"/>
    </row>
    <row r="439" spans="1:46" ht="13" x14ac:dyDescent="0.2">
      <c r="A439" s="122"/>
      <c r="B439" s="123"/>
      <c r="C439" s="123"/>
      <c r="D439" s="123"/>
      <c r="E439" s="37"/>
      <c r="F439" s="246" t="str">
        <f>'料金、単位一覧'!$A$70</f>
        <v>サービス提供体制強化加算(Ⅲ)</v>
      </c>
      <c r="G439" s="247"/>
      <c r="H439" s="247"/>
      <c r="I439" s="248"/>
      <c r="J439" s="115">
        <f>VLOOKUP(F439,'料金、単位一覧'!$A$68:$N$70,9,0)</f>
        <v>6</v>
      </c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>
        <f t="shared" si="76"/>
        <v>0</v>
      </c>
      <c r="AQ439" s="31">
        <f t="shared" si="81"/>
        <v>0</v>
      </c>
      <c r="AR439" s="312"/>
      <c r="AS439" s="312"/>
      <c r="AT439" s="319"/>
    </row>
    <row r="440" spans="1:46" ht="12.65" customHeight="1" x14ac:dyDescent="0.2">
      <c r="A440" s="121"/>
      <c r="B440" s="4"/>
      <c r="C440" s="4"/>
      <c r="D440" s="4"/>
      <c r="E440" s="4"/>
      <c r="F440" s="246" t="s">
        <v>207</v>
      </c>
      <c r="G440" s="247"/>
      <c r="H440" s="247"/>
      <c r="I440" s="248"/>
      <c r="J440" s="124">
        <f>'料金、単位一覧'!$I$73</f>
        <v>-47</v>
      </c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>
        <f>IF(SUM($K$6:$AO$18)&gt;0,0,SUM(K440:AO440))</f>
        <v>0</v>
      </c>
      <c r="AQ440" s="31">
        <f t="shared" si="81"/>
        <v>0</v>
      </c>
      <c r="AR440" s="313"/>
      <c r="AS440" s="313"/>
      <c r="AT440" s="320"/>
    </row>
    <row r="441" spans="1:46" ht="12.65" customHeight="1" x14ac:dyDescent="0.2">
      <c r="A441" s="121"/>
      <c r="B441" s="296" t="s">
        <v>208</v>
      </c>
      <c r="C441" s="296"/>
      <c r="D441" s="296"/>
      <c r="E441" s="296"/>
      <c r="F441" s="280" t="str">
        <f>'料金、単位一覧'!$A$99</f>
        <v>昼食代</v>
      </c>
      <c r="G441" s="281"/>
      <c r="H441" s="281"/>
      <c r="I441" s="281"/>
      <c r="J441" s="125">
        <f>VLOOKUP(F441,'料金、単位一覧'!$A$99:$N$113,9,0)</f>
        <v>0</v>
      </c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>
        <f>SUM(K441:AO441)</f>
        <v>0</v>
      </c>
      <c r="AQ441" s="126" t="s">
        <v>217</v>
      </c>
      <c r="AR441" s="127">
        <f>AP441*J441</f>
        <v>0</v>
      </c>
      <c r="AS441" s="128"/>
      <c r="AT441" s="129">
        <f>AR441</f>
        <v>0</v>
      </c>
    </row>
    <row r="442" spans="1:46" ht="12.65" customHeight="1" x14ac:dyDescent="0.2">
      <c r="A442" s="121"/>
      <c r="B442" s="296"/>
      <c r="C442" s="296"/>
      <c r="D442" s="296"/>
      <c r="E442" s="296"/>
      <c r="F442" s="280" t="str">
        <f>'料金、単位一覧'!$A$100</f>
        <v>おやつ代</v>
      </c>
      <c r="G442" s="281"/>
      <c r="H442" s="281"/>
      <c r="I442" s="281"/>
      <c r="J442" s="125">
        <f>VLOOKUP(F442,'料金、単位一覧'!$A$99:$N$113,9,0)</f>
        <v>0</v>
      </c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>
        <f t="shared" ref="AP442:AP454" si="82">SUM(K442:AO442)</f>
        <v>0</v>
      </c>
      <c r="AQ442" s="126" t="s">
        <v>217</v>
      </c>
      <c r="AR442" s="127">
        <f>IFERROR(AP442*J442,"")</f>
        <v>0</v>
      </c>
      <c r="AS442" s="34"/>
      <c r="AT442" s="130">
        <f t="shared" ref="AT442:AT453" si="83">AR442</f>
        <v>0</v>
      </c>
    </row>
    <row r="443" spans="1:46" ht="12.65" customHeight="1" x14ac:dyDescent="0.2">
      <c r="A443" s="121"/>
      <c r="B443" s="296"/>
      <c r="C443" s="296"/>
      <c r="D443" s="296"/>
      <c r="E443" s="296"/>
      <c r="F443" s="280" t="str">
        <f>'料金、単位一覧'!$A$101</f>
        <v>パット代</v>
      </c>
      <c r="G443" s="281"/>
      <c r="H443" s="281"/>
      <c r="I443" s="281"/>
      <c r="J443" s="125">
        <f>VLOOKUP(F443,'料金、単位一覧'!$A$99:$N$113,9,0)</f>
        <v>0</v>
      </c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>
        <f t="shared" si="82"/>
        <v>0</v>
      </c>
      <c r="AQ443" s="126" t="s">
        <v>217</v>
      </c>
      <c r="AR443" s="127">
        <f t="shared" ref="AR443:AR454" si="84">AP443*J443</f>
        <v>0</v>
      </c>
      <c r="AS443" s="34"/>
      <c r="AT443" s="130">
        <f t="shared" si="83"/>
        <v>0</v>
      </c>
    </row>
    <row r="444" spans="1:46" ht="12.65" customHeight="1" x14ac:dyDescent="0.2">
      <c r="A444" s="121"/>
      <c r="B444" s="296"/>
      <c r="C444" s="296"/>
      <c r="D444" s="296"/>
      <c r="E444" s="296"/>
      <c r="F444" s="280" t="str">
        <f>'料金、単位一覧'!$A$102</f>
        <v>リハビリパンツ代</v>
      </c>
      <c r="G444" s="281"/>
      <c r="H444" s="281"/>
      <c r="I444" s="281"/>
      <c r="J444" s="125">
        <f>VLOOKUP(F444,'料金、単位一覧'!$A$99:$N$113,9,0)</f>
        <v>0</v>
      </c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>
        <f t="shared" si="82"/>
        <v>0</v>
      </c>
      <c r="AQ444" s="126" t="s">
        <v>217</v>
      </c>
      <c r="AR444" s="127">
        <f t="shared" si="84"/>
        <v>0</v>
      </c>
      <c r="AS444" s="34"/>
      <c r="AT444" s="130">
        <f t="shared" si="83"/>
        <v>0</v>
      </c>
    </row>
    <row r="445" spans="1:46" ht="12.65" customHeight="1" x14ac:dyDescent="0.2">
      <c r="A445" s="121"/>
      <c r="B445" s="296"/>
      <c r="C445" s="296"/>
      <c r="D445" s="296"/>
      <c r="E445" s="296"/>
      <c r="F445" s="280" t="str">
        <f>'料金、単位一覧'!$A$103</f>
        <v>おむつ代</v>
      </c>
      <c r="G445" s="281"/>
      <c r="H445" s="281"/>
      <c r="I445" s="281"/>
      <c r="J445" s="125">
        <f>VLOOKUP(F445,'料金、単位一覧'!$A$99:$N$113,9,0)</f>
        <v>0</v>
      </c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>
        <f t="shared" si="82"/>
        <v>0</v>
      </c>
      <c r="AQ445" s="126" t="s">
        <v>217</v>
      </c>
      <c r="AR445" s="127">
        <f t="shared" si="84"/>
        <v>0</v>
      </c>
      <c r="AS445" s="34"/>
      <c r="AT445" s="130">
        <f t="shared" si="83"/>
        <v>0</v>
      </c>
    </row>
    <row r="446" spans="1:46" ht="12.65" customHeight="1" x14ac:dyDescent="0.2">
      <c r="A446" s="121"/>
      <c r="B446" s="296"/>
      <c r="C446" s="296"/>
      <c r="D446" s="296"/>
      <c r="E446" s="296"/>
      <c r="F446" s="280" t="str">
        <f>'料金、単位一覧'!$A$104</f>
        <v>お泊りサービス</v>
      </c>
      <c r="G446" s="281"/>
      <c r="H446" s="281"/>
      <c r="I446" s="281"/>
      <c r="J446" s="125">
        <f>VLOOKUP(F446,'料金、単位一覧'!$A$99:$N$113,9,0)</f>
        <v>0</v>
      </c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>
        <f t="shared" si="82"/>
        <v>0</v>
      </c>
      <c r="AQ446" s="126" t="s">
        <v>217</v>
      </c>
      <c r="AR446" s="127">
        <f t="shared" si="84"/>
        <v>0</v>
      </c>
      <c r="AS446" s="34"/>
      <c r="AT446" s="130">
        <f t="shared" si="83"/>
        <v>0</v>
      </c>
    </row>
    <row r="447" spans="1:46" ht="12.65" customHeight="1" x14ac:dyDescent="0.2">
      <c r="A447" s="121"/>
      <c r="B447" s="296"/>
      <c r="C447" s="296"/>
      <c r="D447" s="296"/>
      <c r="E447" s="296"/>
      <c r="F447" s="280" t="str">
        <f>'料金、単位一覧'!$A$105</f>
        <v>シーツ交換代</v>
      </c>
      <c r="G447" s="281"/>
      <c r="H447" s="281"/>
      <c r="I447" s="281"/>
      <c r="J447" s="125">
        <f>VLOOKUP(F447,'料金、単位一覧'!$A$99:$N$113,9,0)</f>
        <v>0</v>
      </c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>
        <f t="shared" si="82"/>
        <v>0</v>
      </c>
      <c r="AQ447" s="126" t="s">
        <v>217</v>
      </c>
      <c r="AR447" s="127">
        <f t="shared" si="84"/>
        <v>0</v>
      </c>
      <c r="AS447" s="34"/>
      <c r="AT447" s="130">
        <f t="shared" si="83"/>
        <v>0</v>
      </c>
    </row>
    <row r="448" spans="1:46" ht="12.65" customHeight="1" x14ac:dyDescent="0.2">
      <c r="A448" s="121"/>
      <c r="B448" s="296"/>
      <c r="C448" s="296"/>
      <c r="D448" s="296"/>
      <c r="E448" s="296"/>
      <c r="F448" s="280" t="str">
        <f>'料金、単位一覧'!$A$106</f>
        <v>夕食代</v>
      </c>
      <c r="G448" s="281"/>
      <c r="H448" s="281"/>
      <c r="I448" s="281"/>
      <c r="J448" s="125">
        <f>VLOOKUP(F448,'料金、単位一覧'!$A$99:$N$113,9,0)</f>
        <v>0</v>
      </c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>
        <f t="shared" si="82"/>
        <v>0</v>
      </c>
      <c r="AQ448" s="126" t="s">
        <v>217</v>
      </c>
      <c r="AR448" s="127">
        <f t="shared" si="84"/>
        <v>0</v>
      </c>
      <c r="AS448" s="34"/>
      <c r="AT448" s="130">
        <f t="shared" si="83"/>
        <v>0</v>
      </c>
    </row>
    <row r="449" spans="1:47" ht="12.65" customHeight="1" x14ac:dyDescent="0.2">
      <c r="A449" s="121"/>
      <c r="B449" s="296"/>
      <c r="C449" s="296"/>
      <c r="D449" s="296"/>
      <c r="E449" s="296"/>
      <c r="F449" s="280" t="str">
        <f>'料金、単位一覧'!$A$107</f>
        <v>朝食代</v>
      </c>
      <c r="G449" s="281"/>
      <c r="H449" s="281"/>
      <c r="I449" s="281"/>
      <c r="J449" s="125">
        <f>VLOOKUP(F449,'料金、単位一覧'!$A$99:$N$113,9,0)</f>
        <v>0</v>
      </c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>
        <f t="shared" si="82"/>
        <v>0</v>
      </c>
      <c r="AQ449" s="126" t="s">
        <v>217</v>
      </c>
      <c r="AR449" s="127">
        <f t="shared" si="84"/>
        <v>0</v>
      </c>
      <c r="AS449" s="34"/>
      <c r="AT449" s="130">
        <f t="shared" si="83"/>
        <v>0</v>
      </c>
    </row>
    <row r="450" spans="1:47" ht="12.65" customHeight="1" x14ac:dyDescent="0.2">
      <c r="A450" s="121"/>
      <c r="B450" s="296"/>
      <c r="C450" s="296"/>
      <c r="D450" s="296"/>
      <c r="E450" s="296"/>
      <c r="F450" s="280" t="str">
        <f>'料金、単位一覧'!$A$108</f>
        <v>時間外利用料</v>
      </c>
      <c r="G450" s="281"/>
      <c r="H450" s="281"/>
      <c r="I450" s="281"/>
      <c r="J450" s="125">
        <f>VLOOKUP(F450,'料金、単位一覧'!$A$99:$N$113,9,0)</f>
        <v>0</v>
      </c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>
        <f t="shared" si="82"/>
        <v>0</v>
      </c>
      <c r="AQ450" s="126" t="s">
        <v>217</v>
      </c>
      <c r="AR450" s="127">
        <f t="shared" si="84"/>
        <v>0</v>
      </c>
      <c r="AS450" s="34"/>
      <c r="AT450" s="130">
        <f t="shared" si="83"/>
        <v>0</v>
      </c>
    </row>
    <row r="451" spans="1:47" ht="12.65" customHeight="1" x14ac:dyDescent="0.2">
      <c r="A451" s="121"/>
      <c r="B451" s="296"/>
      <c r="C451" s="296"/>
      <c r="D451" s="296"/>
      <c r="E451" s="296"/>
      <c r="F451" s="280" t="str">
        <f>'料金、単位一覧'!$A$109</f>
        <v>洗濯代</v>
      </c>
      <c r="G451" s="281"/>
      <c r="H451" s="281"/>
      <c r="I451" s="281"/>
      <c r="J451" s="125">
        <f>VLOOKUP(F451,'料金、単位一覧'!$A$99:$N$113,9,0)</f>
        <v>0</v>
      </c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>
        <f t="shared" si="82"/>
        <v>0</v>
      </c>
      <c r="AQ451" s="126" t="s">
        <v>217</v>
      </c>
      <c r="AR451" s="127">
        <f t="shared" si="84"/>
        <v>0</v>
      </c>
      <c r="AS451" s="34"/>
      <c r="AT451" s="130">
        <f t="shared" si="83"/>
        <v>0</v>
      </c>
    </row>
    <row r="452" spans="1:47" ht="12.65" customHeight="1" x14ac:dyDescent="0.2">
      <c r="A452" s="121"/>
      <c r="B452" s="296"/>
      <c r="C452" s="296"/>
      <c r="D452" s="296"/>
      <c r="E452" s="296"/>
      <c r="F452" s="280" t="str">
        <f>'料金、単位一覧'!$A$110</f>
        <v>通院サポート（最初の３時間）</v>
      </c>
      <c r="G452" s="281"/>
      <c r="H452" s="281"/>
      <c r="I452" s="281"/>
      <c r="J452" s="125">
        <f>VLOOKUP(F452,'料金、単位一覧'!$A$99:$N$113,9,0)</f>
        <v>0</v>
      </c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>
        <f t="shared" si="82"/>
        <v>0</v>
      </c>
      <c r="AQ452" s="126" t="s">
        <v>217</v>
      </c>
      <c r="AR452" s="127">
        <f t="shared" si="84"/>
        <v>0</v>
      </c>
      <c r="AS452" s="34"/>
      <c r="AT452" s="130">
        <f t="shared" si="83"/>
        <v>0</v>
      </c>
    </row>
    <row r="453" spans="1:47" ht="12.65" customHeight="1" x14ac:dyDescent="0.2">
      <c r="A453" s="121"/>
      <c r="B453" s="296"/>
      <c r="C453" s="296"/>
      <c r="D453" s="296"/>
      <c r="E453" s="296"/>
      <c r="F453" s="280" t="str">
        <f>'料金、単位一覧'!$A$111</f>
        <v>通院サポート延長（１時間毎）</v>
      </c>
      <c r="G453" s="281"/>
      <c r="H453" s="281"/>
      <c r="I453" s="281"/>
      <c r="J453" s="125">
        <f>VLOOKUP(F453,'料金、単位一覧'!$A$99:$N$113,9,0)</f>
        <v>0</v>
      </c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>
        <f t="shared" si="82"/>
        <v>0</v>
      </c>
      <c r="AQ453" s="126" t="s">
        <v>217</v>
      </c>
      <c r="AR453" s="127">
        <f t="shared" si="84"/>
        <v>0</v>
      </c>
      <c r="AS453" s="34"/>
      <c r="AT453" s="130">
        <f t="shared" si="83"/>
        <v>0</v>
      </c>
    </row>
    <row r="454" spans="1:47" ht="12.65" customHeight="1" x14ac:dyDescent="0.2">
      <c r="A454" s="121"/>
      <c r="B454" s="296"/>
      <c r="C454" s="296"/>
      <c r="D454" s="296"/>
      <c r="E454" s="296"/>
      <c r="F454" s="280" t="str">
        <f>'料金、単位一覧'!$A$112</f>
        <v>保険外事業利用（要介護）</v>
      </c>
      <c r="G454" s="281"/>
      <c r="H454" s="281"/>
      <c r="I454" s="281"/>
      <c r="J454" s="125">
        <f>VLOOKUP(F454,'料金、単位一覧'!$A$99:$N$113,9,0)</f>
        <v>0</v>
      </c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>
        <f t="shared" si="82"/>
        <v>0</v>
      </c>
      <c r="AQ454" s="126" t="s">
        <v>217</v>
      </c>
      <c r="AR454" s="127">
        <f t="shared" si="84"/>
        <v>0</v>
      </c>
      <c r="AS454" s="34"/>
      <c r="AT454" s="130">
        <f>AR454</f>
        <v>0</v>
      </c>
    </row>
    <row r="455" spans="1:47" ht="12.65" customHeight="1" x14ac:dyDescent="0.2">
      <c r="A455" s="121"/>
      <c r="B455" s="296"/>
      <c r="C455" s="296"/>
      <c r="D455" s="296"/>
      <c r="E455" s="296"/>
      <c r="F455" s="280" t="str">
        <f>'料金、単位一覧'!$A$113</f>
        <v>通所介護実費請求（要支援）</v>
      </c>
      <c r="G455" s="281"/>
      <c r="H455" s="281"/>
      <c r="I455" s="281"/>
      <c r="J455" s="131">
        <f>VLOOKUP(F455,'料金、単位一覧'!$A$99:$N$113,9,0)</f>
        <v>0</v>
      </c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>
        <f>SUM(K455:AO455)</f>
        <v>0</v>
      </c>
      <c r="AQ455" s="126" t="s">
        <v>217</v>
      </c>
      <c r="AR455" s="127">
        <f>AP455*J455</f>
        <v>0</v>
      </c>
      <c r="AS455" s="34"/>
      <c r="AT455" s="130">
        <f>AR455</f>
        <v>0</v>
      </c>
    </row>
    <row r="456" spans="1:47" ht="12.65" customHeight="1" x14ac:dyDescent="0.2">
      <c r="A456" s="121"/>
      <c r="B456" s="296" t="s">
        <v>218</v>
      </c>
      <c r="C456" s="296"/>
      <c r="D456" s="296"/>
      <c r="E456" s="296"/>
      <c r="F456" s="181"/>
      <c r="G456" s="300"/>
      <c r="H456" s="300"/>
      <c r="I456" s="301"/>
      <c r="J456" s="132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126" t="s">
        <v>217</v>
      </c>
      <c r="AQ456" s="126" t="s">
        <v>217</v>
      </c>
      <c r="AR456" s="127"/>
      <c r="AS456" s="34"/>
      <c r="AT456" s="130">
        <f t="shared" ref="AT456:AT458" si="85">AR456</f>
        <v>0</v>
      </c>
    </row>
    <row r="457" spans="1:47" ht="12.65" customHeight="1" x14ac:dyDescent="0.2">
      <c r="A457" s="121"/>
      <c r="B457" s="296"/>
      <c r="C457" s="296"/>
      <c r="D457" s="296"/>
      <c r="E457" s="296"/>
      <c r="F457" s="181"/>
      <c r="G457" s="300"/>
      <c r="H457" s="300"/>
      <c r="I457" s="301"/>
      <c r="J457" s="132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126" t="s">
        <v>217</v>
      </c>
      <c r="AQ457" s="126" t="s">
        <v>217</v>
      </c>
      <c r="AR457" s="127"/>
      <c r="AS457" s="34"/>
      <c r="AT457" s="130">
        <f t="shared" si="85"/>
        <v>0</v>
      </c>
    </row>
    <row r="458" spans="1:47" ht="12.65" customHeight="1" thickBot="1" x14ac:dyDescent="0.25">
      <c r="A458" s="121"/>
      <c r="B458" s="314"/>
      <c r="C458" s="314"/>
      <c r="D458" s="314"/>
      <c r="E458" s="314"/>
      <c r="F458" s="302"/>
      <c r="G458" s="303"/>
      <c r="H458" s="303"/>
      <c r="I458" s="304"/>
      <c r="J458" s="133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34" t="s">
        <v>217</v>
      </c>
      <c r="AQ458" s="134" t="s">
        <v>217</v>
      </c>
      <c r="AR458" s="135"/>
      <c r="AS458" s="135"/>
      <c r="AT458" s="136">
        <f t="shared" si="85"/>
        <v>0</v>
      </c>
    </row>
    <row r="459" spans="1:47" ht="30" customHeight="1" thickBot="1" x14ac:dyDescent="0.25">
      <c r="A459" s="315" t="s">
        <v>9</v>
      </c>
      <c r="B459" s="316"/>
      <c r="C459" s="316"/>
      <c r="D459" s="316"/>
      <c r="E459" s="317"/>
      <c r="F459" s="297">
        <f>SUM(AT395:AT458)</f>
        <v>0</v>
      </c>
      <c r="G459" s="298"/>
      <c r="H459" s="298"/>
      <c r="I459" s="299"/>
      <c r="J459" s="137"/>
      <c r="K459" s="309" t="s">
        <v>28</v>
      </c>
      <c r="L459" s="306"/>
      <c r="M459" s="306"/>
      <c r="N459" s="306"/>
      <c r="O459" s="307"/>
      <c r="P459" s="310">
        <f>SUM(AT395:AT440)</f>
        <v>0</v>
      </c>
      <c r="Q459" s="298"/>
      <c r="R459" s="298"/>
      <c r="S459" s="298"/>
      <c r="T459" s="299"/>
      <c r="U459" s="305" t="s">
        <v>29</v>
      </c>
      <c r="V459" s="306"/>
      <c r="W459" s="306"/>
      <c r="X459" s="306"/>
      <c r="Y459" s="307"/>
      <c r="Z459" s="310">
        <f>SUM(AT441:AT458)</f>
        <v>0</v>
      </c>
      <c r="AA459" s="298"/>
      <c r="AB459" s="298"/>
      <c r="AC459" s="298"/>
      <c r="AD459" s="299"/>
      <c r="AE459" s="305" t="s">
        <v>30</v>
      </c>
      <c r="AF459" s="306"/>
      <c r="AG459" s="306"/>
      <c r="AH459" s="306"/>
      <c r="AI459" s="307"/>
      <c r="AJ459" s="308">
        <f>SUM(AQ396:AQ415,AQ417:AQ440)</f>
        <v>0</v>
      </c>
      <c r="AK459" s="298"/>
      <c r="AL459" s="298"/>
      <c r="AM459" s="298"/>
      <c r="AN459" s="298"/>
      <c r="AO459" s="299"/>
      <c r="AP459" s="138"/>
      <c r="AQ459" s="139"/>
      <c r="AR459" s="139"/>
      <c r="AS459" s="139"/>
      <c r="AT459" s="140"/>
    </row>
    <row r="460" spans="1:47" ht="17.25" customHeight="1" x14ac:dyDescent="0.2">
      <c r="A460" s="238" t="s">
        <v>1</v>
      </c>
      <c r="B460" s="239"/>
      <c r="C460" s="239"/>
      <c r="D460" s="239"/>
      <c r="E460" s="240"/>
      <c r="F460" s="240" t="s">
        <v>4</v>
      </c>
      <c r="G460" s="236"/>
      <c r="H460" s="236"/>
      <c r="I460" s="236"/>
      <c r="J460" s="107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7"/>
      <c r="AQ460" s="108">
        <f>IFERROR(ROUND(ROUND(VLOOKUP($O$2,'料金、単位一覧'!$A$79:$L$96,9,0)*SUM(AQ461:AQ505),0),"0"),0)</f>
        <v>0</v>
      </c>
      <c r="AR460" s="109">
        <f>TRUNC(TRUNC(SUM(AQ460,AQ461:AQ505)*'料金、単位一覧'!$P$4)-TRUNC(SUM(AQ461:AQ505)*'料金、単位一覧'!$P$4))</f>
        <v>0</v>
      </c>
      <c r="AS460" s="109">
        <f>TRUNC(AR460*A481,0)</f>
        <v>0</v>
      </c>
      <c r="AT460" s="110">
        <f>AR460-AS460</f>
        <v>0</v>
      </c>
      <c r="AU460" s="111">
        <f>AR460</f>
        <v>0</v>
      </c>
    </row>
    <row r="461" spans="1:47" ht="12.65" customHeight="1" x14ac:dyDescent="0.2">
      <c r="A461" s="292"/>
      <c r="B461" s="293"/>
      <c r="C461" s="293"/>
      <c r="D461" s="293"/>
      <c r="E461" s="294" t="s">
        <v>10</v>
      </c>
      <c r="F461" s="241" t="s">
        <v>11</v>
      </c>
      <c r="G461" s="241"/>
      <c r="H461" s="241"/>
      <c r="I461" s="241"/>
      <c r="J461" s="112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>
        <f>SUM(K461:AO461)</f>
        <v>0</v>
      </c>
      <c r="AQ461" s="113" t="str">
        <f>IF(AP461&gt;=1,CHOOSE($A472,'料金、単位一覧'!$H$7,'料金、単位一覧'!$H$8),"0")</f>
        <v>0</v>
      </c>
      <c r="AR461" s="311">
        <f>TRUNC(SUM(AQ461:AQ505)*'料金、単位一覧'!$P$4)</f>
        <v>0</v>
      </c>
      <c r="AS461" s="311">
        <f>TRUNC(AR461*A481,0)</f>
        <v>0</v>
      </c>
      <c r="AT461" s="318">
        <f>AR461-AS461</f>
        <v>0</v>
      </c>
      <c r="AU461" s="3"/>
    </row>
    <row r="462" spans="1:47" ht="12.65" customHeight="1" x14ac:dyDescent="0.2">
      <c r="A462" s="292"/>
      <c r="B462" s="293"/>
      <c r="C462" s="293"/>
      <c r="D462" s="293"/>
      <c r="E462" s="294"/>
      <c r="F462" s="245" t="s">
        <v>12</v>
      </c>
      <c r="G462" s="245"/>
      <c r="H462" s="245"/>
      <c r="I462" s="245"/>
      <c r="J462" s="64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>
        <f>SUM(K462:AO462)</f>
        <v>0</v>
      </c>
      <c r="AQ462" s="114">
        <f>IF(AP462&gt;=1,TRUNC(CHOOSE($A472,'料金、単位一覧'!$K$7*AP462,'料金、単位一覧'!$K$8*AP462),"0"),0)</f>
        <v>0</v>
      </c>
      <c r="AR462" s="312"/>
      <c r="AS462" s="312"/>
      <c r="AT462" s="319"/>
    </row>
    <row r="463" spans="1:47" ht="12.65" customHeight="1" x14ac:dyDescent="0.2">
      <c r="A463" s="292"/>
      <c r="B463" s="293"/>
      <c r="C463" s="293"/>
      <c r="D463" s="293"/>
      <c r="E463" s="294"/>
      <c r="F463" s="245" t="str">
        <f>'料金、単位一覧'!$A$22</f>
        <v>生活機能向上グループ活動加算</v>
      </c>
      <c r="G463" s="245"/>
      <c r="H463" s="245"/>
      <c r="I463" s="245"/>
      <c r="J463" s="115">
        <f>VLOOKUP(F463,'料金、単位一覧'!$A$22:$N$28,9,0)</f>
        <v>100</v>
      </c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>
        <f>SUM(K463:AO463)</f>
        <v>0</v>
      </c>
      <c r="AQ463" s="30" t="str">
        <f>IF(AP463&gt;=1,J463,"0")</f>
        <v>0</v>
      </c>
      <c r="AR463" s="312"/>
      <c r="AS463" s="312"/>
      <c r="AT463" s="319"/>
    </row>
    <row r="464" spans="1:47" ht="12.65" customHeight="1" x14ac:dyDescent="0.2">
      <c r="A464" s="292"/>
      <c r="B464" s="293"/>
      <c r="C464" s="293"/>
      <c r="D464" s="293"/>
      <c r="E464" s="294"/>
      <c r="F464" s="245" t="str">
        <f>'料金、単位一覧'!$A$23</f>
        <v>若年性認知症利用者受入加算</v>
      </c>
      <c r="G464" s="245"/>
      <c r="H464" s="245"/>
      <c r="I464" s="245"/>
      <c r="J464" s="115">
        <f>VLOOKUP(F464,'料金、単位一覧'!$A$22:$N$28,9,0)</f>
        <v>240</v>
      </c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>
        <f t="shared" ref="AP464:AP473" si="86">SUM(K464:AO464)</f>
        <v>0</v>
      </c>
      <c r="AQ464" s="30" t="str">
        <f>IF(AP464&gt;=1,J464,"0")</f>
        <v>0</v>
      </c>
      <c r="AR464" s="312"/>
      <c r="AS464" s="312"/>
      <c r="AT464" s="319"/>
    </row>
    <row r="465" spans="1:46" ht="12.65" customHeight="1" x14ac:dyDescent="0.2">
      <c r="A465" s="292"/>
      <c r="B465" s="293"/>
      <c r="C465" s="293"/>
      <c r="D465" s="293"/>
      <c r="E465" s="294"/>
      <c r="F465" s="245" t="str">
        <f>'料金、単位一覧'!$A$24</f>
        <v>栄養アセスメント加算</v>
      </c>
      <c r="G465" s="245"/>
      <c r="H465" s="245"/>
      <c r="I465" s="245"/>
      <c r="J465" s="115">
        <f>VLOOKUP(F465,'料金、単位一覧'!$A$22:$N$28,9,0)</f>
        <v>50</v>
      </c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>
        <f t="shared" si="86"/>
        <v>0</v>
      </c>
      <c r="AQ465" s="30" t="str">
        <f t="shared" ref="AQ465:AQ469" si="87">IF(AP465&gt;=1,J465,"0")</f>
        <v>0</v>
      </c>
      <c r="AR465" s="312"/>
      <c r="AS465" s="312"/>
      <c r="AT465" s="319"/>
    </row>
    <row r="466" spans="1:46" ht="12.65" customHeight="1" x14ac:dyDescent="0.2">
      <c r="A466" s="292"/>
      <c r="B466" s="293"/>
      <c r="C466" s="293"/>
      <c r="D466" s="293"/>
      <c r="E466" s="294"/>
      <c r="F466" s="245" t="str">
        <f>'料金、単位一覧'!$A$25</f>
        <v>栄養改善加算</v>
      </c>
      <c r="G466" s="245"/>
      <c r="H466" s="245"/>
      <c r="I466" s="245"/>
      <c r="J466" s="115">
        <f>VLOOKUP(F466,'料金、単位一覧'!$A$22:$N$28,9,0)</f>
        <v>200</v>
      </c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>
        <f t="shared" si="86"/>
        <v>0</v>
      </c>
      <c r="AQ466" s="30" t="str">
        <f t="shared" si="87"/>
        <v>0</v>
      </c>
      <c r="AR466" s="312"/>
      <c r="AS466" s="312"/>
      <c r="AT466" s="319"/>
    </row>
    <row r="467" spans="1:46" ht="12.65" customHeight="1" x14ac:dyDescent="0.2">
      <c r="A467" s="292"/>
      <c r="B467" s="293"/>
      <c r="C467" s="293"/>
      <c r="D467" s="293"/>
      <c r="E467" s="294"/>
      <c r="F467" s="245" t="str">
        <f>'料金、単位一覧'!$A$26</f>
        <v>生活機能向上加算(Ⅰ)</v>
      </c>
      <c r="G467" s="245"/>
      <c r="H467" s="245"/>
      <c r="I467" s="245"/>
      <c r="J467" s="115">
        <f>VLOOKUP(F467,'料金、単位一覧'!$A$22:$N$28,9,0)</f>
        <v>150</v>
      </c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>
        <f t="shared" si="86"/>
        <v>0</v>
      </c>
      <c r="AQ467" s="30" t="str">
        <f t="shared" si="87"/>
        <v>0</v>
      </c>
      <c r="AR467" s="312"/>
      <c r="AS467" s="312"/>
      <c r="AT467" s="319"/>
    </row>
    <row r="468" spans="1:46" ht="12.65" customHeight="1" x14ac:dyDescent="0.2">
      <c r="A468" s="292"/>
      <c r="B468" s="293"/>
      <c r="C468" s="293"/>
      <c r="D468" s="293"/>
      <c r="E468" s="294"/>
      <c r="F468" s="245" t="str">
        <f>'料金、単位一覧'!$A$27</f>
        <v>生活機能向上加算(Ⅱ)</v>
      </c>
      <c r="G468" s="245"/>
      <c r="H468" s="245"/>
      <c r="I468" s="245"/>
      <c r="J468" s="115">
        <f>VLOOKUP(F468,'料金、単位一覧'!$A$22:$N$28,9,0)</f>
        <v>160</v>
      </c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>
        <f t="shared" si="86"/>
        <v>0</v>
      </c>
      <c r="AQ468" s="30" t="str">
        <f t="shared" si="87"/>
        <v>0</v>
      </c>
      <c r="AR468" s="312"/>
      <c r="AS468" s="312"/>
      <c r="AT468" s="319"/>
    </row>
    <row r="469" spans="1:46" ht="12.65" customHeight="1" x14ac:dyDescent="0.2">
      <c r="A469" s="292"/>
      <c r="B469" s="293"/>
      <c r="C469" s="293"/>
      <c r="D469" s="293"/>
      <c r="E469" s="294"/>
      <c r="F469" s="245" t="str">
        <f>'料金、単位一覧'!$A$28</f>
        <v>一体的サービス提供加算</v>
      </c>
      <c r="G469" s="245"/>
      <c r="H469" s="245"/>
      <c r="I469" s="245"/>
      <c r="J469" s="115">
        <f>VLOOKUP(F469,'料金、単位一覧'!$A$22:$N$28,9,0)</f>
        <v>480</v>
      </c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>
        <f t="shared" si="86"/>
        <v>0</v>
      </c>
      <c r="AQ469" s="30" t="str">
        <f t="shared" si="87"/>
        <v>0</v>
      </c>
      <c r="AR469" s="312"/>
      <c r="AS469" s="312"/>
      <c r="AT469" s="319"/>
    </row>
    <row r="470" spans="1:46" ht="12.65" customHeight="1" x14ac:dyDescent="0.2">
      <c r="A470" s="270"/>
      <c r="B470" s="271"/>
      <c r="C470" s="271"/>
      <c r="D470" s="271"/>
      <c r="E470" s="295"/>
      <c r="F470" s="246" t="str">
        <f>'料金、単位一覧'!$A$17</f>
        <v>サービス提供体制強化加算(Ⅰ)</v>
      </c>
      <c r="G470" s="247"/>
      <c r="H470" s="247"/>
      <c r="I470" s="248"/>
      <c r="J470" s="116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  <c r="AJ470" s="117"/>
      <c r="AK470" s="117"/>
      <c r="AL470" s="117"/>
      <c r="AM470" s="117"/>
      <c r="AN470" s="117"/>
      <c r="AO470" s="117"/>
      <c r="AP470" s="28">
        <f t="shared" si="86"/>
        <v>0</v>
      </c>
      <c r="AQ470" s="30" t="str">
        <f>IF(AP470&gt;=1,CHOOSE($A472,'料金、単位一覧'!$I$17,'料金、単位一覧'!$L$17),"0")</f>
        <v>0</v>
      </c>
      <c r="AR470" s="312"/>
      <c r="AS470" s="312"/>
      <c r="AT470" s="319"/>
    </row>
    <row r="471" spans="1:46" ht="12.65" customHeight="1" x14ac:dyDescent="0.2">
      <c r="A471" s="249" t="s">
        <v>22</v>
      </c>
      <c r="B471" s="250"/>
      <c r="C471" s="250"/>
      <c r="D471" s="250"/>
      <c r="E471" s="251"/>
      <c r="F471" s="246" t="str">
        <f>'料金、単位一覧'!$A$18</f>
        <v>サービス提供体制強化加算(Ⅱ)</v>
      </c>
      <c r="G471" s="247"/>
      <c r="H471" s="247"/>
      <c r="I471" s="248"/>
      <c r="J471" s="116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7"/>
      <c r="AM471" s="117"/>
      <c r="AN471" s="117"/>
      <c r="AO471" s="117"/>
      <c r="AP471" s="28">
        <f t="shared" si="86"/>
        <v>0</v>
      </c>
      <c r="AQ471" s="30" t="str">
        <f>IF(AP471&gt;=1,CHOOSE($A472,'料金、単位一覧'!$I$18,'料金、単位一覧'!$L$18),"0")</f>
        <v>0</v>
      </c>
      <c r="AR471" s="312"/>
      <c r="AS471" s="312"/>
      <c r="AT471" s="319"/>
    </row>
    <row r="472" spans="1:46" ht="12.65" customHeight="1" x14ac:dyDescent="0.2">
      <c r="A472" s="267"/>
      <c r="B472" s="268"/>
      <c r="C472" s="268"/>
      <c r="D472" s="268"/>
      <c r="E472" s="269"/>
      <c r="F472" s="246" t="str">
        <f>'料金、単位一覧'!$A$19</f>
        <v>サービス提供体制強化加算(Ⅲ)</v>
      </c>
      <c r="G472" s="247"/>
      <c r="H472" s="247"/>
      <c r="I472" s="248"/>
      <c r="J472" s="116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  <c r="AK472" s="117"/>
      <c r="AL472" s="117"/>
      <c r="AM472" s="117"/>
      <c r="AN472" s="117"/>
      <c r="AO472" s="117"/>
      <c r="AP472" s="28">
        <f t="shared" si="86"/>
        <v>0</v>
      </c>
      <c r="AQ472" s="30" t="str">
        <f>IF(AP472&gt;=1,CHOOSE($A472,'料金、単位一覧'!$I$19,'料金、単位一覧'!$L$19),"0")</f>
        <v>0</v>
      </c>
      <c r="AR472" s="312"/>
      <c r="AS472" s="312"/>
      <c r="AT472" s="319"/>
    </row>
    <row r="473" spans="1:46" ht="12.65" customHeight="1" x14ac:dyDescent="0.2">
      <c r="A473" s="270"/>
      <c r="B473" s="271"/>
      <c r="C473" s="271"/>
      <c r="D473" s="271"/>
      <c r="E473" s="272"/>
      <c r="F473" s="245" t="s">
        <v>14</v>
      </c>
      <c r="G473" s="245"/>
      <c r="H473" s="245"/>
      <c r="I473" s="245"/>
      <c r="J473" s="64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>
        <f t="shared" si="86"/>
        <v>0</v>
      </c>
      <c r="AQ473" s="30" t="str">
        <f>IF(AP473&gt;=1,CHOOSE($A472,'料金、単位一覧'!$E$31,'料金、単位一覧'!$E$32),"0")</f>
        <v>0</v>
      </c>
      <c r="AR473" s="312"/>
      <c r="AS473" s="312"/>
      <c r="AT473" s="319"/>
    </row>
    <row r="474" spans="1:46" ht="12.65" customHeight="1" x14ac:dyDescent="0.2">
      <c r="A474" s="278" t="s">
        <v>23</v>
      </c>
      <c r="B474" s="279"/>
      <c r="C474" s="279"/>
      <c r="D474" s="279"/>
      <c r="E474" s="279"/>
      <c r="F474" s="241" t="s">
        <v>209</v>
      </c>
      <c r="G474" s="241"/>
      <c r="H474" s="241"/>
      <c r="I474" s="241"/>
      <c r="J474" s="112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>
        <f>IF(SUM(K461:AO473)&gt;0,0,SUM(K474:AO474))</f>
        <v>0</v>
      </c>
      <c r="AQ474" s="113">
        <f>IFERROR(TRUNC(CHOOSE(A475,'料金、単位一覧'!$E$37,'料金、単位一覧'!$E$38,'料金、単位一覧'!$E$39,'料金、単位一覧'!$E$40,'料金、単位一覧'!$E$41)*AP474),0)</f>
        <v>0</v>
      </c>
      <c r="AR474" s="312"/>
      <c r="AS474" s="312"/>
      <c r="AT474" s="319"/>
    </row>
    <row r="475" spans="1:46" ht="12.65" customHeight="1" x14ac:dyDescent="0.2">
      <c r="A475" s="285"/>
      <c r="B475" s="286"/>
      <c r="C475" s="286"/>
      <c r="D475" s="286"/>
      <c r="E475" s="286"/>
      <c r="F475" s="245" t="s">
        <v>210</v>
      </c>
      <c r="G475" s="245"/>
      <c r="H475" s="245"/>
      <c r="I475" s="245"/>
      <c r="J475" s="64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>
        <f>IF(SUM(K461:AO473)&gt;0,0,SUM(K475:AO475))</f>
        <v>0</v>
      </c>
      <c r="AQ475" s="30">
        <f>IFERROR(TRUNC(CHOOSE(A475,'料金、単位一覧'!$H$37,'料金、単位一覧'!$H$38,'料金、単位一覧'!$H$39,'料金、単位一覧'!$H$40,'料金、単位一覧'!$H$41)*AP475),0)</f>
        <v>0</v>
      </c>
      <c r="AR475" s="312"/>
      <c r="AS475" s="312"/>
      <c r="AT475" s="319"/>
    </row>
    <row r="476" spans="1:46" ht="12.65" customHeight="1" x14ac:dyDescent="0.2">
      <c r="A476" s="285"/>
      <c r="B476" s="286"/>
      <c r="C476" s="286"/>
      <c r="D476" s="286"/>
      <c r="E476" s="286"/>
      <c r="F476" s="245" t="s">
        <v>211</v>
      </c>
      <c r="G476" s="245"/>
      <c r="H476" s="245"/>
      <c r="I476" s="245"/>
      <c r="J476" s="64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>
        <f>IF(SUM(K461:AO473)&gt;0,0,SUM(K476:AO476))</f>
        <v>0</v>
      </c>
      <c r="AQ476" s="30">
        <f>IFERROR(TRUNC(CHOOSE(A475,'料金、単位一覧'!$K$37,'料金、単位一覧'!$K$38,'料金、単位一覧'!$K$39,'料金、単位一覧'!$K$40,'料金、単位一覧'!$K$41)*AP476),0)</f>
        <v>0</v>
      </c>
      <c r="AR476" s="312"/>
      <c r="AS476" s="312"/>
      <c r="AT476" s="319"/>
    </row>
    <row r="477" spans="1:46" ht="12.65" customHeight="1" x14ac:dyDescent="0.2">
      <c r="A477" s="287" t="s">
        <v>24</v>
      </c>
      <c r="B477" s="288"/>
      <c r="C477" s="288"/>
      <c r="D477" s="288"/>
      <c r="E477" s="288"/>
      <c r="F477" s="245" t="s">
        <v>212</v>
      </c>
      <c r="G477" s="245"/>
      <c r="H477" s="245"/>
      <c r="I477" s="245"/>
      <c r="J477" s="64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>
        <f>IF(SUM(K461:AO473)&gt;0,0,SUM(K477:AO477))</f>
        <v>0</v>
      </c>
      <c r="AQ477" s="30">
        <f>IFERROR(TRUNC(CHOOSE(A475,'料金、単位一覧'!$N$37,'料金、単位一覧'!$N$38,'料金、単位一覧'!$N$39,'料金、単位一覧'!$N$40,'料金、単位一覧'!$N$41)*AP477),0)</f>
        <v>0</v>
      </c>
      <c r="AR477" s="312"/>
      <c r="AS477" s="312"/>
      <c r="AT477" s="319"/>
    </row>
    <row r="478" spans="1:46" ht="12.65" customHeight="1" x14ac:dyDescent="0.2">
      <c r="A478" s="273" t="str">
        <f>IF(A490="NG","↑介護度を選択",VLOOKUP("選択",A488:E489,2,0))</f>
        <v>↑介護度を選択</v>
      </c>
      <c r="B478" s="274"/>
      <c r="C478" s="274"/>
      <c r="D478" s="274"/>
      <c r="E478" s="274"/>
      <c r="F478" s="245" t="s">
        <v>213</v>
      </c>
      <c r="G478" s="245"/>
      <c r="H478" s="245"/>
      <c r="I478" s="245"/>
      <c r="J478" s="64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>
        <f>IF(SUM(K461:AO473)&gt;0,0,SUM(K478:AO478))</f>
        <v>0</v>
      </c>
      <c r="AQ478" s="30">
        <f>IFERROR(TRUNC(CHOOSE(A475,'料金、単位一覧'!$Q$37,'料金、単位一覧'!$Q$38,'料金、単位一覧'!$Q$39,'料金、単位一覧'!$Q$40,'料金、単位一覧'!$Q$41)*AP478),0)</f>
        <v>0</v>
      </c>
      <c r="AR478" s="312"/>
      <c r="AS478" s="312"/>
      <c r="AT478" s="319"/>
    </row>
    <row r="479" spans="1:46" ht="12.65" customHeight="1" x14ac:dyDescent="0.2">
      <c r="A479" s="273"/>
      <c r="B479" s="274"/>
      <c r="C479" s="274"/>
      <c r="D479" s="274"/>
      <c r="E479" s="274"/>
      <c r="F479" s="245" t="s">
        <v>214</v>
      </c>
      <c r="G479" s="245"/>
      <c r="H479" s="245"/>
      <c r="I479" s="245"/>
      <c r="J479" s="64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>
        <f>IF(SUM(K461:AO473)&gt;0,0,SUM(K479:AO479))</f>
        <v>0</v>
      </c>
      <c r="AQ479" s="31">
        <f>IFERROR(TRUNC(CHOOSE(A475,'料金、単位一覧'!$T$37,'料金、単位一覧'!$T$38,'料金、単位一覧'!$T$39,'料金、単位一覧'!$T$40,'料金、単位一覧'!$T$41)*AP479),0)</f>
        <v>0</v>
      </c>
      <c r="AR479" s="312"/>
      <c r="AS479" s="312"/>
      <c r="AT479" s="319"/>
    </row>
    <row r="480" spans="1:46" ht="13" x14ac:dyDescent="0.2">
      <c r="A480" s="278" t="s">
        <v>25</v>
      </c>
      <c r="B480" s="279"/>
      <c r="C480" s="279"/>
      <c r="D480" s="279"/>
      <c r="E480" s="279"/>
      <c r="F480" s="245" t="s">
        <v>215</v>
      </c>
      <c r="G480" s="245"/>
      <c r="H480" s="245"/>
      <c r="I480" s="245"/>
      <c r="J480" s="64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>
        <f>IF(SUM(K461:AO473)&gt;0,0,SUM(K480:AO480))</f>
        <v>0</v>
      </c>
      <c r="AQ480" s="31">
        <f>IFERROR(TRUNC(CHOOSE(A475,'料金、単位一覧'!$W$37,'料金、単位一覧'!$W$38,'料金、単位一覧'!$W$39,'料金、単位一覧'!$W$40,'料金、単位一覧'!$W$41)*AP480),0)</f>
        <v>0</v>
      </c>
      <c r="AR480" s="312"/>
      <c r="AS480" s="312"/>
      <c r="AT480" s="319"/>
    </row>
    <row r="481" spans="1:46" ht="13" x14ac:dyDescent="0.2">
      <c r="A481" s="282">
        <v>0.9</v>
      </c>
      <c r="B481" s="283"/>
      <c r="C481" s="283"/>
      <c r="D481" s="283"/>
      <c r="E481" s="283"/>
      <c r="F481" s="277" t="str">
        <f>'料金、単位一覧'!$A$64</f>
        <v>地域通所介護感染症災害3％加算</v>
      </c>
      <c r="G481" s="247"/>
      <c r="H481" s="247"/>
      <c r="I481" s="248"/>
      <c r="J481" s="11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>
        <f>IF(SUM(K474:AO480)&gt;0,0,SUM(K481:AO481))</f>
        <v>0</v>
      </c>
      <c r="AQ481" s="31" t="str">
        <f>IF($AA$2="する",ROUND(SUM(AQ474:AQ480)*0.03,0),"－")</f>
        <v>－</v>
      </c>
      <c r="AR481" s="312"/>
      <c r="AS481" s="312"/>
      <c r="AT481" s="319"/>
    </row>
    <row r="482" spans="1:46" ht="12.65" customHeight="1" x14ac:dyDescent="0.2">
      <c r="A482" s="282"/>
      <c r="B482" s="283"/>
      <c r="C482" s="283"/>
      <c r="D482" s="283"/>
      <c r="E482" s="284"/>
      <c r="F482" s="275" t="str">
        <f>'料金、単位一覧'!$A$44</f>
        <v>延長加算</v>
      </c>
      <c r="G482" s="276"/>
      <c r="H482" s="276"/>
      <c r="I482" s="119" t="str">
        <f>VLOOKUP(F482,'料金、単位一覧'!$A$44:$AD$65,26,0)</f>
        <v>1H</v>
      </c>
      <c r="J482" s="115">
        <f>VLOOKUP(F482,'料金、単位一覧'!$A$44:$N$65,9,0)</f>
        <v>50</v>
      </c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>
        <f t="shared" ref="AP482:AP504" si="88">IF(SUM($K$6:$AO$18)&gt;0,0,SUM(K482:AO482))</f>
        <v>0</v>
      </c>
      <c r="AQ482" s="31">
        <f>(COUNTIF($K482:$AO482,"&gt;=5")*($J482*5))+(COUNTIF($K482:$AO482,"=4")*($J482*4))+(COUNTIF($K482:$AO482,"=3")*($J482*3))+(COUNTIF($K482:$AO482,"=2")*($J482*2))+(COUNTIF($K482:$AO482,"=1")*$J482)</f>
        <v>0</v>
      </c>
      <c r="AR482" s="312"/>
      <c r="AS482" s="312"/>
      <c r="AT482" s="319"/>
    </row>
    <row r="483" spans="1:46" ht="12.65" customHeight="1" x14ac:dyDescent="0.2">
      <c r="A483" s="278" t="s">
        <v>26</v>
      </c>
      <c r="B483" s="279"/>
      <c r="C483" s="279"/>
      <c r="D483" s="279"/>
      <c r="E483" s="290"/>
      <c r="F483" s="275" t="str">
        <f>'料金、単位一覧'!$A$45</f>
        <v>個別機能訓練加算(Ⅰ)イ</v>
      </c>
      <c r="G483" s="276"/>
      <c r="H483" s="276"/>
      <c r="I483" s="119">
        <f>VLOOKUP(F483,'料金、単位一覧'!$A$44:$AD$65,26,0)</f>
        <v>0</v>
      </c>
      <c r="J483" s="115">
        <f>VLOOKUP(F483,'料金、単位一覧'!$A$44:$N$65,9,0)</f>
        <v>56</v>
      </c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>
        <f t="shared" si="88"/>
        <v>0</v>
      </c>
      <c r="AQ483" s="31">
        <f>AP483*J483</f>
        <v>0</v>
      </c>
      <c r="AR483" s="312"/>
      <c r="AS483" s="312"/>
      <c r="AT483" s="319"/>
    </row>
    <row r="484" spans="1:46" ht="12.65" customHeight="1" x14ac:dyDescent="0.2">
      <c r="A484" s="285"/>
      <c r="B484" s="286"/>
      <c r="C484" s="286"/>
      <c r="D484" s="286"/>
      <c r="E484" s="291"/>
      <c r="F484" s="275" t="str">
        <f>'料金、単位一覧'!$A$46</f>
        <v>個別機能訓練加算(Ⅰ)ロ</v>
      </c>
      <c r="G484" s="276"/>
      <c r="H484" s="276"/>
      <c r="I484" s="119">
        <f>VLOOKUP(F484,'料金、単位一覧'!$A$44:$AD$65,26,0)</f>
        <v>0</v>
      </c>
      <c r="J484" s="115">
        <f>VLOOKUP(F484,'料金、単位一覧'!$A$44:$N$65,9,0)</f>
        <v>76</v>
      </c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>
        <f t="shared" si="88"/>
        <v>0</v>
      </c>
      <c r="AQ484" s="31">
        <f>AP484*J484</f>
        <v>0</v>
      </c>
      <c r="AR484" s="312"/>
      <c r="AS484" s="312"/>
      <c r="AT484" s="319"/>
    </row>
    <row r="485" spans="1:46" ht="12.65" customHeight="1" x14ac:dyDescent="0.2">
      <c r="A485" s="285"/>
      <c r="B485" s="286"/>
      <c r="C485" s="286"/>
      <c r="D485" s="286"/>
      <c r="E485" s="291"/>
      <c r="F485" s="275" t="str">
        <f>'料金、単位一覧'!$A$47</f>
        <v>個別機能訓練加算(Ⅱ)</v>
      </c>
      <c r="G485" s="276"/>
      <c r="H485" s="276"/>
      <c r="I485" s="119" t="str">
        <f>VLOOKUP(F485,'料金、単位一覧'!$A$44:$AD$65,26,0)</f>
        <v>月1回</v>
      </c>
      <c r="J485" s="115">
        <f>VLOOKUP(F485,'料金、単位一覧'!$A$44:$N$65,9,0)</f>
        <v>20</v>
      </c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>
        <f t="shared" si="88"/>
        <v>0</v>
      </c>
      <c r="AQ485" s="31">
        <f>IF(AP485&gt;1,1,AP485)*J485</f>
        <v>0</v>
      </c>
      <c r="AR485" s="312"/>
      <c r="AS485" s="312"/>
      <c r="AT485" s="319"/>
    </row>
    <row r="486" spans="1:46" ht="12.65" customHeight="1" x14ac:dyDescent="0.2">
      <c r="A486" s="285"/>
      <c r="B486" s="286"/>
      <c r="C486" s="286"/>
      <c r="D486" s="286"/>
      <c r="E486" s="291"/>
      <c r="F486" s="275" t="str">
        <f>'料金、単位一覧'!$A$48</f>
        <v>入浴加算（Ⅰ）</v>
      </c>
      <c r="G486" s="276"/>
      <c r="H486" s="276"/>
      <c r="I486" s="119">
        <f>VLOOKUP(F486,'料金、単位一覧'!$A$44:$AD$65,26,0)</f>
        <v>0</v>
      </c>
      <c r="J486" s="115">
        <f>VLOOKUP(F486,'料金、単位一覧'!$A$44:$N$65,9,0)</f>
        <v>40</v>
      </c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>
        <f t="shared" si="88"/>
        <v>0</v>
      </c>
      <c r="AQ486" s="31">
        <f>AP486*J486</f>
        <v>0</v>
      </c>
      <c r="AR486" s="312"/>
      <c r="AS486" s="312"/>
      <c r="AT486" s="319"/>
    </row>
    <row r="487" spans="1:46" ht="12.65" customHeight="1" x14ac:dyDescent="0.2">
      <c r="A487" s="285"/>
      <c r="B487" s="286"/>
      <c r="C487" s="286"/>
      <c r="D487" s="286"/>
      <c r="E487" s="291"/>
      <c r="F487" s="275" t="str">
        <f>'料金、単位一覧'!$A$49</f>
        <v>入浴加算（Ⅱ）</v>
      </c>
      <c r="G487" s="276"/>
      <c r="H487" s="276"/>
      <c r="I487" s="119">
        <f>VLOOKUP(F487,'料金、単位一覧'!$A$44:$AD$65,26,0)</f>
        <v>0</v>
      </c>
      <c r="J487" s="115">
        <f>VLOOKUP(F487,'料金、単位一覧'!$A$44:$N$65,9,0)</f>
        <v>55</v>
      </c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>
        <f t="shared" si="88"/>
        <v>0</v>
      </c>
      <c r="AQ487" s="31">
        <f t="shared" ref="AQ487:AQ490" si="89">AP487*J487</f>
        <v>0</v>
      </c>
      <c r="AR487" s="312"/>
      <c r="AS487" s="312"/>
      <c r="AT487" s="319"/>
    </row>
    <row r="488" spans="1:46" ht="12.65" customHeight="1" x14ac:dyDescent="0.2">
      <c r="A488" s="120" t="str">
        <f>IF(B488&gt;0,"選択","－")</f>
        <v>－</v>
      </c>
      <c r="B488" s="171">
        <f>IFERROR(CHOOSE(A472,'料金、単位一覧'!$I$117,'料金、単位一覧'!$I$118),0)</f>
        <v>0</v>
      </c>
      <c r="C488" s="171"/>
      <c r="D488" s="171"/>
      <c r="E488" s="171"/>
      <c r="F488" s="275" t="str">
        <f>'料金、単位一覧'!$A$50</f>
        <v>認知症対応加算</v>
      </c>
      <c r="G488" s="276"/>
      <c r="H488" s="276"/>
      <c r="I488" s="119">
        <f>VLOOKUP(F488,'料金、単位一覧'!$A$44:$AD$65,26,0)</f>
        <v>0</v>
      </c>
      <c r="J488" s="115">
        <f>VLOOKUP(F488,'料金、単位一覧'!$A$44:$N$65,9,0)</f>
        <v>60</v>
      </c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>
        <f t="shared" si="88"/>
        <v>0</v>
      </c>
      <c r="AQ488" s="31">
        <f t="shared" si="89"/>
        <v>0</v>
      </c>
      <c r="AR488" s="312"/>
      <c r="AS488" s="312"/>
      <c r="AT488" s="319"/>
    </row>
    <row r="489" spans="1:46" ht="12.65" customHeight="1" x14ac:dyDescent="0.2">
      <c r="A489" s="120" t="str">
        <f>IF(B489&gt;0,"選択","－")</f>
        <v>－</v>
      </c>
      <c r="B489" s="171">
        <f>IFERROR(CHOOSE(A475,'料金、単位一覧'!$I$119,'料金、単位一覧'!$I$120,'料金、単位一覧'!$I$121,'料金、単位一覧'!$I$122,'料金、単位一覧'!$I$123),0)</f>
        <v>0</v>
      </c>
      <c r="C489" s="171"/>
      <c r="D489" s="171"/>
      <c r="E489" s="171"/>
      <c r="F489" s="275" t="str">
        <f>'料金、単位一覧'!$A$51</f>
        <v>若年性認知利用者受入加算</v>
      </c>
      <c r="G489" s="276"/>
      <c r="H489" s="276"/>
      <c r="I489" s="119">
        <f>VLOOKUP(F489,'料金、単位一覧'!$A$44:$AD$65,26,0)</f>
        <v>0</v>
      </c>
      <c r="J489" s="115">
        <f>VLOOKUP(F489,'料金、単位一覧'!$A$44:$N$65,9,0)</f>
        <v>60</v>
      </c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>
        <f t="shared" si="88"/>
        <v>0</v>
      </c>
      <c r="AQ489" s="31">
        <f t="shared" si="89"/>
        <v>0</v>
      </c>
      <c r="AR489" s="312"/>
      <c r="AS489" s="312"/>
      <c r="AT489" s="319"/>
    </row>
    <row r="490" spans="1:46" ht="13" x14ac:dyDescent="0.2">
      <c r="A490" s="289" t="str">
        <f>IF(A488=A489,"NG","OK")</f>
        <v>NG</v>
      </c>
      <c r="B490" s="171"/>
      <c r="C490" s="171"/>
      <c r="D490" s="171"/>
      <c r="E490" s="171"/>
      <c r="F490" s="275" t="str">
        <f>'料金、単位一覧'!$A$52</f>
        <v>中重度ケア体制加算</v>
      </c>
      <c r="G490" s="276"/>
      <c r="H490" s="276"/>
      <c r="I490" s="119">
        <f>VLOOKUP(F490,'料金、単位一覧'!$A$44:$AD$65,26,0)</f>
        <v>0</v>
      </c>
      <c r="J490" s="115">
        <f>VLOOKUP(F490,'料金、単位一覧'!$A$44:$N$65,9,0)</f>
        <v>45</v>
      </c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>
        <f t="shared" si="88"/>
        <v>0</v>
      </c>
      <c r="AQ490" s="31">
        <f t="shared" si="89"/>
        <v>0</v>
      </c>
      <c r="AR490" s="312"/>
      <c r="AS490" s="312"/>
      <c r="AT490" s="319"/>
    </row>
    <row r="491" spans="1:46" ht="13" x14ac:dyDescent="0.2">
      <c r="A491" s="121"/>
      <c r="B491" s="4"/>
      <c r="C491" s="4"/>
      <c r="D491" s="4"/>
      <c r="E491" s="4"/>
      <c r="F491" s="275" t="str">
        <f>'料金、単位一覧'!$A$53</f>
        <v>生活機能向上連携加算(Ⅰ)</v>
      </c>
      <c r="G491" s="276"/>
      <c r="H491" s="276"/>
      <c r="I491" s="119" t="str">
        <f>VLOOKUP(F491,'料金、単位一覧'!$A$44:$AD$65,26,0)</f>
        <v>月1回</v>
      </c>
      <c r="J491" s="115">
        <f>VLOOKUP(F491,'料金、単位一覧'!$A$44:$N$65,9,0)</f>
        <v>100</v>
      </c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>
        <f t="shared" si="88"/>
        <v>0</v>
      </c>
      <c r="AQ491" s="31">
        <f>IF(AP491&gt;1,1,AP491)*J491</f>
        <v>0</v>
      </c>
      <c r="AR491" s="312"/>
      <c r="AS491" s="312"/>
      <c r="AT491" s="319"/>
    </row>
    <row r="492" spans="1:46" ht="13" x14ac:dyDescent="0.2">
      <c r="A492" s="121"/>
      <c r="B492" s="4"/>
      <c r="C492" s="4"/>
      <c r="D492" s="4"/>
      <c r="E492" s="4"/>
      <c r="F492" s="275" t="str">
        <f>'料金、単位一覧'!$A$54</f>
        <v>生活機能向上連携加算(Ⅱ)</v>
      </c>
      <c r="G492" s="276"/>
      <c r="H492" s="276"/>
      <c r="I492" s="119" t="str">
        <f>VLOOKUP(F492,'料金、単位一覧'!$A$44:$AD$65,26,0)</f>
        <v>月1回</v>
      </c>
      <c r="J492" s="115">
        <f>VLOOKUP(F492,'料金、単位一覧'!$A$44:$N$65,9,0)</f>
        <v>200</v>
      </c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>
        <f t="shared" si="88"/>
        <v>0</v>
      </c>
      <c r="AQ492" s="31">
        <f t="shared" ref="AQ492:AQ495" si="90">IF(AP492&gt;1,1,AP492)*J492</f>
        <v>0</v>
      </c>
      <c r="AR492" s="312"/>
      <c r="AS492" s="312"/>
      <c r="AT492" s="319"/>
    </row>
    <row r="493" spans="1:46" ht="13" x14ac:dyDescent="0.2">
      <c r="A493" s="121"/>
      <c r="B493" s="4"/>
      <c r="C493" s="4"/>
      <c r="D493" s="4"/>
      <c r="E493" s="4"/>
      <c r="F493" s="275" t="str">
        <f>'料金、単位一覧'!$A$55</f>
        <v>ADL維持等加算(Ⅰ)</v>
      </c>
      <c r="G493" s="276"/>
      <c r="H493" s="276"/>
      <c r="I493" s="119" t="str">
        <f>VLOOKUP(F493,'料金、単位一覧'!$A$44:$AD$65,26,0)</f>
        <v>月1回</v>
      </c>
      <c r="J493" s="115">
        <f>VLOOKUP(F493,'料金、単位一覧'!$A$44:$N$65,9,0)</f>
        <v>30</v>
      </c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>
        <f t="shared" si="88"/>
        <v>0</v>
      </c>
      <c r="AQ493" s="31">
        <f t="shared" si="90"/>
        <v>0</v>
      </c>
      <c r="AR493" s="312"/>
      <c r="AS493" s="312"/>
      <c r="AT493" s="319"/>
    </row>
    <row r="494" spans="1:46" ht="13" x14ac:dyDescent="0.2">
      <c r="A494" s="121"/>
      <c r="B494" s="4"/>
      <c r="C494" s="4"/>
      <c r="D494" s="4"/>
      <c r="E494" s="4"/>
      <c r="F494" s="275" t="str">
        <f>'料金、単位一覧'!$A$56</f>
        <v>ADL維持等加算(Ⅱ)</v>
      </c>
      <c r="G494" s="276"/>
      <c r="H494" s="276"/>
      <c r="I494" s="119" t="str">
        <f>VLOOKUP(F494,'料金、単位一覧'!$A$44:$AD$65,26,0)</f>
        <v>月1回</v>
      </c>
      <c r="J494" s="115">
        <f>VLOOKUP(F494,'料金、単位一覧'!$A$44:$N$65,9,0)</f>
        <v>60</v>
      </c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>
        <f t="shared" si="88"/>
        <v>0</v>
      </c>
      <c r="AQ494" s="31">
        <f t="shared" si="90"/>
        <v>0</v>
      </c>
      <c r="AR494" s="312"/>
      <c r="AS494" s="312"/>
      <c r="AT494" s="319"/>
    </row>
    <row r="495" spans="1:46" ht="13" x14ac:dyDescent="0.2">
      <c r="A495" s="121"/>
      <c r="B495" s="4"/>
      <c r="C495" s="4"/>
      <c r="D495" s="4"/>
      <c r="E495" s="4"/>
      <c r="F495" s="275" t="str">
        <f>'料金、単位一覧'!$A$57</f>
        <v>栄養アセスメント加算</v>
      </c>
      <c r="G495" s="276"/>
      <c r="H495" s="276"/>
      <c r="I495" s="119" t="str">
        <f>VLOOKUP(F495,'料金、単位一覧'!$A$44:$AD$65,26,0)</f>
        <v>月1回</v>
      </c>
      <c r="J495" s="115">
        <f>VLOOKUP(F495,'料金、単位一覧'!$A$44:$N$65,9,0)</f>
        <v>50</v>
      </c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>
        <f t="shared" si="88"/>
        <v>0</v>
      </c>
      <c r="AQ495" s="31">
        <f t="shared" si="90"/>
        <v>0</v>
      </c>
      <c r="AR495" s="312"/>
      <c r="AS495" s="312"/>
      <c r="AT495" s="319"/>
    </row>
    <row r="496" spans="1:46" ht="13" x14ac:dyDescent="0.2">
      <c r="A496" s="121"/>
      <c r="B496" s="4"/>
      <c r="C496" s="4"/>
      <c r="D496" s="4"/>
      <c r="E496" s="4"/>
      <c r="F496" s="275" t="str">
        <f>'料金、単位一覧'!$A$58</f>
        <v>栄養改善加算</v>
      </c>
      <c r="G496" s="276"/>
      <c r="H496" s="276"/>
      <c r="I496" s="119" t="str">
        <f>VLOOKUP(F496,'料金、単位一覧'!$A$44:$AD$65,26,0)</f>
        <v>月2回</v>
      </c>
      <c r="J496" s="115">
        <f>VLOOKUP(F496,'料金、単位一覧'!$A$44:$N$65,9,0)</f>
        <v>200</v>
      </c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>
        <f t="shared" si="88"/>
        <v>0</v>
      </c>
      <c r="AQ496" s="31">
        <f>IF(AP496&gt;2,2,AP496)*J496</f>
        <v>0</v>
      </c>
      <c r="AR496" s="312"/>
      <c r="AS496" s="312"/>
      <c r="AT496" s="319"/>
    </row>
    <row r="497" spans="1:46" ht="13" x14ac:dyDescent="0.2">
      <c r="A497" s="121"/>
      <c r="B497" s="4"/>
      <c r="C497" s="4"/>
      <c r="D497" s="4"/>
      <c r="E497" s="4"/>
      <c r="F497" s="275" t="str">
        <f>'料金、単位一覧'!$A$59</f>
        <v>口腔・栄養スクリーニング加算(Ⅰ)</v>
      </c>
      <c r="G497" s="276"/>
      <c r="H497" s="276"/>
      <c r="I497" s="119" t="str">
        <f>VLOOKUP(F497,'料金、単位一覧'!$A$44:$AD$65,26,0)</f>
        <v>月1回</v>
      </c>
      <c r="J497" s="115">
        <f>VLOOKUP(F497,'料金、単位一覧'!$A$44:$N$65,9,0)</f>
        <v>20</v>
      </c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>
        <f t="shared" si="88"/>
        <v>0</v>
      </c>
      <c r="AQ497" s="31">
        <f t="shared" ref="AQ497:AQ498" si="91">IF(AP497&gt;1,1,AP497)*J497</f>
        <v>0</v>
      </c>
      <c r="AR497" s="312"/>
      <c r="AS497" s="312"/>
      <c r="AT497" s="319"/>
    </row>
    <row r="498" spans="1:46" ht="13" x14ac:dyDescent="0.2">
      <c r="A498" s="121"/>
      <c r="B498" s="4"/>
      <c r="C498" s="4"/>
      <c r="D498" s="4"/>
      <c r="E498" s="4"/>
      <c r="F498" s="275" t="str">
        <f>'料金、単位一覧'!$A$60</f>
        <v>口腔・栄養スクリーニング加算(Ⅱ)</v>
      </c>
      <c r="G498" s="276"/>
      <c r="H498" s="276"/>
      <c r="I498" s="119" t="str">
        <f>VLOOKUP(F498,'料金、単位一覧'!$A$44:$AD$65,26,0)</f>
        <v>月1回</v>
      </c>
      <c r="J498" s="115">
        <f>VLOOKUP(F498,'料金、単位一覧'!$A$44:$N$65,9,0)</f>
        <v>5</v>
      </c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>
        <f t="shared" si="88"/>
        <v>0</v>
      </c>
      <c r="AQ498" s="31">
        <f t="shared" si="91"/>
        <v>0</v>
      </c>
      <c r="AR498" s="312"/>
      <c r="AS498" s="312"/>
      <c r="AT498" s="319"/>
    </row>
    <row r="499" spans="1:46" ht="13" x14ac:dyDescent="0.2">
      <c r="A499" s="121"/>
      <c r="B499" s="4"/>
      <c r="C499" s="4"/>
      <c r="D499" s="4"/>
      <c r="E499" s="4"/>
      <c r="F499" s="275" t="str">
        <f>'料金、単位一覧'!$A$61</f>
        <v>口腔機能向上加算(Ⅰ)</v>
      </c>
      <c r="G499" s="276"/>
      <c r="H499" s="276"/>
      <c r="I499" s="119" t="str">
        <f>VLOOKUP(F499,'料金、単位一覧'!$A$44:$AD$65,26,0)</f>
        <v>月2回</v>
      </c>
      <c r="J499" s="115">
        <f>VLOOKUP(F499,'料金、単位一覧'!$A$44:$N$65,9,0)</f>
        <v>150</v>
      </c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>
        <f t="shared" si="88"/>
        <v>0</v>
      </c>
      <c r="AQ499" s="31">
        <f t="shared" ref="AQ499:AQ500" si="92">IF(AP499&gt;2,2,AP499)*J499</f>
        <v>0</v>
      </c>
      <c r="AR499" s="312"/>
      <c r="AS499" s="312"/>
      <c r="AT499" s="319"/>
    </row>
    <row r="500" spans="1:46" ht="12.65" customHeight="1" x14ac:dyDescent="0.2">
      <c r="A500" s="121"/>
      <c r="B500" s="4"/>
      <c r="C500" s="4"/>
      <c r="D500" s="4"/>
      <c r="E500" s="4"/>
      <c r="F500" s="275" t="str">
        <f>'料金、単位一覧'!$A$62</f>
        <v>口腔機能向上加算(Ⅱ)</v>
      </c>
      <c r="G500" s="276"/>
      <c r="H500" s="276"/>
      <c r="I500" s="119" t="str">
        <f>VLOOKUP(F500,'料金、単位一覧'!$A$44:$AD$65,26,0)</f>
        <v>月2回</v>
      </c>
      <c r="J500" s="115">
        <f>VLOOKUP(F500,'料金、単位一覧'!$A$44:$N$65,9,0)</f>
        <v>160</v>
      </c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>
        <f t="shared" si="88"/>
        <v>0</v>
      </c>
      <c r="AQ500" s="31">
        <f t="shared" si="92"/>
        <v>0</v>
      </c>
      <c r="AR500" s="312"/>
      <c r="AS500" s="312"/>
      <c r="AT500" s="319"/>
    </row>
    <row r="501" spans="1:46" ht="13" x14ac:dyDescent="0.2">
      <c r="A501" s="121"/>
      <c r="B501" s="4"/>
      <c r="C501" s="4"/>
      <c r="D501" s="4"/>
      <c r="E501" s="4"/>
      <c r="F501" s="275" t="str">
        <f>'料金、単位一覧'!$A$63</f>
        <v>科学的介護推進体制加算</v>
      </c>
      <c r="G501" s="276"/>
      <c r="H501" s="276"/>
      <c r="I501" s="119" t="str">
        <f>VLOOKUP(F501,'料金、単位一覧'!$A$44:$AD$65,26,0)</f>
        <v>月1回</v>
      </c>
      <c r="J501" s="115">
        <f>VLOOKUP(F501,'料金、単位一覧'!$A$44:$N$65,9,0)</f>
        <v>40</v>
      </c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>
        <f t="shared" si="88"/>
        <v>0</v>
      </c>
      <c r="AQ501" s="31">
        <f>IF(AP501&gt;1,1,AP501)*J501</f>
        <v>0</v>
      </c>
      <c r="AR501" s="312"/>
      <c r="AS501" s="312"/>
      <c r="AT501" s="319"/>
    </row>
    <row r="502" spans="1:46" ht="13" x14ac:dyDescent="0.2">
      <c r="A502" s="121"/>
      <c r="B502" s="4"/>
      <c r="C502" s="4"/>
      <c r="D502" s="4"/>
      <c r="E502" s="4"/>
      <c r="F502" s="246" t="str">
        <f>'料金、単位一覧'!$A$68</f>
        <v>サービス提供体制強化加算(Ⅰ)</v>
      </c>
      <c r="G502" s="247"/>
      <c r="H502" s="247"/>
      <c r="I502" s="248"/>
      <c r="J502" s="115">
        <f>VLOOKUP(F502,'料金、単位一覧'!$A$68:$N$70,9,0)</f>
        <v>22</v>
      </c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>
        <f t="shared" si="88"/>
        <v>0</v>
      </c>
      <c r="AQ502" s="31">
        <f t="shared" ref="AQ502:AQ505" si="93">AP502*J502</f>
        <v>0</v>
      </c>
      <c r="AR502" s="312"/>
      <c r="AS502" s="312"/>
      <c r="AT502" s="319"/>
    </row>
    <row r="503" spans="1:46" ht="13" x14ac:dyDescent="0.2">
      <c r="A503" s="122"/>
      <c r="B503" s="123"/>
      <c r="C503" s="123"/>
      <c r="D503" s="123"/>
      <c r="E503" s="37"/>
      <c r="F503" s="246" t="str">
        <f>'料金、単位一覧'!$A$69</f>
        <v>サービス提供体制強化加算(Ⅱ)</v>
      </c>
      <c r="G503" s="247"/>
      <c r="H503" s="247"/>
      <c r="I503" s="248"/>
      <c r="J503" s="115">
        <f>VLOOKUP(F503,'料金、単位一覧'!$A$68:$N$70,9,0)</f>
        <v>18</v>
      </c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>
        <f t="shared" si="88"/>
        <v>0</v>
      </c>
      <c r="AQ503" s="31">
        <f t="shared" si="93"/>
        <v>0</v>
      </c>
      <c r="AR503" s="312"/>
      <c r="AS503" s="312"/>
      <c r="AT503" s="319"/>
    </row>
    <row r="504" spans="1:46" ht="13" x14ac:dyDescent="0.2">
      <c r="A504" s="122"/>
      <c r="B504" s="123"/>
      <c r="C504" s="123"/>
      <c r="D504" s="123"/>
      <c r="E504" s="37"/>
      <c r="F504" s="246" t="str">
        <f>'料金、単位一覧'!$A$70</f>
        <v>サービス提供体制強化加算(Ⅲ)</v>
      </c>
      <c r="G504" s="247"/>
      <c r="H504" s="247"/>
      <c r="I504" s="248"/>
      <c r="J504" s="115">
        <f>VLOOKUP(F504,'料金、単位一覧'!$A$68:$N$70,9,0)</f>
        <v>6</v>
      </c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>
        <f t="shared" si="88"/>
        <v>0</v>
      </c>
      <c r="AQ504" s="31">
        <f t="shared" si="93"/>
        <v>0</v>
      </c>
      <c r="AR504" s="312"/>
      <c r="AS504" s="312"/>
      <c r="AT504" s="319"/>
    </row>
    <row r="505" spans="1:46" ht="12.65" customHeight="1" x14ac:dyDescent="0.2">
      <c r="A505" s="121"/>
      <c r="B505" s="4"/>
      <c r="C505" s="4"/>
      <c r="D505" s="4"/>
      <c r="E505" s="4"/>
      <c r="F505" s="246" t="s">
        <v>207</v>
      </c>
      <c r="G505" s="247"/>
      <c r="H505" s="247"/>
      <c r="I505" s="248"/>
      <c r="J505" s="124">
        <f>'料金、単位一覧'!$I$73</f>
        <v>-47</v>
      </c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>
        <f>IF(SUM($K$6:$AO$18)&gt;0,0,SUM(K505:AO505))</f>
        <v>0</v>
      </c>
      <c r="AQ505" s="31">
        <f t="shared" si="93"/>
        <v>0</v>
      </c>
      <c r="AR505" s="313"/>
      <c r="AS505" s="313"/>
      <c r="AT505" s="320"/>
    </row>
    <row r="506" spans="1:46" ht="12.65" customHeight="1" x14ac:dyDescent="0.2">
      <c r="A506" s="121"/>
      <c r="B506" s="296" t="s">
        <v>208</v>
      </c>
      <c r="C506" s="296"/>
      <c r="D506" s="296"/>
      <c r="E506" s="296"/>
      <c r="F506" s="280" t="str">
        <f>'料金、単位一覧'!$A$99</f>
        <v>昼食代</v>
      </c>
      <c r="G506" s="281"/>
      <c r="H506" s="281"/>
      <c r="I506" s="281"/>
      <c r="J506" s="125">
        <f>VLOOKUP(F506,'料金、単位一覧'!$A$99:$N$113,9,0)</f>
        <v>0</v>
      </c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>
        <f>SUM(K506:AO506)</f>
        <v>0</v>
      </c>
      <c r="AQ506" s="126" t="s">
        <v>217</v>
      </c>
      <c r="AR506" s="127">
        <f>AP506*J506</f>
        <v>0</v>
      </c>
      <c r="AS506" s="128"/>
      <c r="AT506" s="129">
        <f>AR506</f>
        <v>0</v>
      </c>
    </row>
    <row r="507" spans="1:46" ht="12.65" customHeight="1" x14ac:dyDescent="0.2">
      <c r="A507" s="121"/>
      <c r="B507" s="296"/>
      <c r="C507" s="296"/>
      <c r="D507" s="296"/>
      <c r="E507" s="296"/>
      <c r="F507" s="280" t="str">
        <f>'料金、単位一覧'!$A$100</f>
        <v>おやつ代</v>
      </c>
      <c r="G507" s="281"/>
      <c r="H507" s="281"/>
      <c r="I507" s="281"/>
      <c r="J507" s="125">
        <f>VLOOKUP(F507,'料金、単位一覧'!$A$99:$N$113,9,0)</f>
        <v>0</v>
      </c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>
        <f t="shared" ref="AP507:AP519" si="94">SUM(K507:AO507)</f>
        <v>0</v>
      </c>
      <c r="AQ507" s="126" t="s">
        <v>217</v>
      </c>
      <c r="AR507" s="127">
        <f>IFERROR(AP507*J507,"")</f>
        <v>0</v>
      </c>
      <c r="AS507" s="34"/>
      <c r="AT507" s="130">
        <f t="shared" ref="AT507:AT518" si="95">AR507</f>
        <v>0</v>
      </c>
    </row>
    <row r="508" spans="1:46" ht="12.65" customHeight="1" x14ac:dyDescent="0.2">
      <c r="A508" s="121"/>
      <c r="B508" s="296"/>
      <c r="C508" s="296"/>
      <c r="D508" s="296"/>
      <c r="E508" s="296"/>
      <c r="F508" s="280" t="str">
        <f>'料金、単位一覧'!$A$101</f>
        <v>パット代</v>
      </c>
      <c r="G508" s="281"/>
      <c r="H508" s="281"/>
      <c r="I508" s="281"/>
      <c r="J508" s="125">
        <f>VLOOKUP(F508,'料金、単位一覧'!$A$99:$N$113,9,0)</f>
        <v>0</v>
      </c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>
        <f t="shared" si="94"/>
        <v>0</v>
      </c>
      <c r="AQ508" s="126" t="s">
        <v>217</v>
      </c>
      <c r="AR508" s="127">
        <f t="shared" ref="AR508:AR519" si="96">AP508*J508</f>
        <v>0</v>
      </c>
      <c r="AS508" s="34"/>
      <c r="AT508" s="130">
        <f t="shared" si="95"/>
        <v>0</v>
      </c>
    </row>
    <row r="509" spans="1:46" ht="12.65" customHeight="1" x14ac:dyDescent="0.2">
      <c r="A509" s="121"/>
      <c r="B509" s="296"/>
      <c r="C509" s="296"/>
      <c r="D509" s="296"/>
      <c r="E509" s="296"/>
      <c r="F509" s="280" t="str">
        <f>'料金、単位一覧'!$A$102</f>
        <v>リハビリパンツ代</v>
      </c>
      <c r="G509" s="281"/>
      <c r="H509" s="281"/>
      <c r="I509" s="281"/>
      <c r="J509" s="125">
        <f>VLOOKUP(F509,'料金、単位一覧'!$A$99:$N$113,9,0)</f>
        <v>0</v>
      </c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>
        <f t="shared" si="94"/>
        <v>0</v>
      </c>
      <c r="AQ509" s="126" t="s">
        <v>217</v>
      </c>
      <c r="AR509" s="127">
        <f t="shared" si="96"/>
        <v>0</v>
      </c>
      <c r="AS509" s="34"/>
      <c r="AT509" s="130">
        <f t="shared" si="95"/>
        <v>0</v>
      </c>
    </row>
    <row r="510" spans="1:46" ht="12.65" customHeight="1" x14ac:dyDescent="0.2">
      <c r="A510" s="121"/>
      <c r="B510" s="296"/>
      <c r="C510" s="296"/>
      <c r="D510" s="296"/>
      <c r="E510" s="296"/>
      <c r="F510" s="280" t="str">
        <f>'料金、単位一覧'!$A$103</f>
        <v>おむつ代</v>
      </c>
      <c r="G510" s="281"/>
      <c r="H510" s="281"/>
      <c r="I510" s="281"/>
      <c r="J510" s="125">
        <f>VLOOKUP(F510,'料金、単位一覧'!$A$99:$N$113,9,0)</f>
        <v>0</v>
      </c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>
        <f t="shared" si="94"/>
        <v>0</v>
      </c>
      <c r="AQ510" s="126" t="s">
        <v>217</v>
      </c>
      <c r="AR510" s="127">
        <f t="shared" si="96"/>
        <v>0</v>
      </c>
      <c r="AS510" s="34"/>
      <c r="AT510" s="130">
        <f t="shared" si="95"/>
        <v>0</v>
      </c>
    </row>
    <row r="511" spans="1:46" ht="12.65" customHeight="1" x14ac:dyDescent="0.2">
      <c r="A511" s="121"/>
      <c r="B511" s="296"/>
      <c r="C511" s="296"/>
      <c r="D511" s="296"/>
      <c r="E511" s="296"/>
      <c r="F511" s="280" t="str">
        <f>'料金、単位一覧'!$A$104</f>
        <v>お泊りサービス</v>
      </c>
      <c r="G511" s="281"/>
      <c r="H511" s="281"/>
      <c r="I511" s="281"/>
      <c r="J511" s="125">
        <f>VLOOKUP(F511,'料金、単位一覧'!$A$99:$N$113,9,0)</f>
        <v>0</v>
      </c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>
        <f t="shared" si="94"/>
        <v>0</v>
      </c>
      <c r="AQ511" s="126" t="s">
        <v>217</v>
      </c>
      <c r="AR511" s="127">
        <f t="shared" si="96"/>
        <v>0</v>
      </c>
      <c r="AS511" s="34"/>
      <c r="AT511" s="130">
        <f t="shared" si="95"/>
        <v>0</v>
      </c>
    </row>
    <row r="512" spans="1:46" ht="12.65" customHeight="1" x14ac:dyDescent="0.2">
      <c r="A512" s="121"/>
      <c r="B512" s="296"/>
      <c r="C512" s="296"/>
      <c r="D512" s="296"/>
      <c r="E512" s="296"/>
      <c r="F512" s="280" t="str">
        <f>'料金、単位一覧'!$A$105</f>
        <v>シーツ交換代</v>
      </c>
      <c r="G512" s="281"/>
      <c r="H512" s="281"/>
      <c r="I512" s="281"/>
      <c r="J512" s="125">
        <f>VLOOKUP(F512,'料金、単位一覧'!$A$99:$N$113,9,0)</f>
        <v>0</v>
      </c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>
        <f t="shared" si="94"/>
        <v>0</v>
      </c>
      <c r="AQ512" s="126" t="s">
        <v>217</v>
      </c>
      <c r="AR512" s="127">
        <f t="shared" si="96"/>
        <v>0</v>
      </c>
      <c r="AS512" s="34"/>
      <c r="AT512" s="130">
        <f t="shared" si="95"/>
        <v>0</v>
      </c>
    </row>
    <row r="513" spans="1:47" ht="12.65" customHeight="1" x14ac:dyDescent="0.2">
      <c r="A513" s="121"/>
      <c r="B513" s="296"/>
      <c r="C513" s="296"/>
      <c r="D513" s="296"/>
      <c r="E513" s="296"/>
      <c r="F513" s="280" t="str">
        <f>'料金、単位一覧'!$A$106</f>
        <v>夕食代</v>
      </c>
      <c r="G513" s="281"/>
      <c r="H513" s="281"/>
      <c r="I513" s="281"/>
      <c r="J513" s="125">
        <f>VLOOKUP(F513,'料金、単位一覧'!$A$99:$N$113,9,0)</f>
        <v>0</v>
      </c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>
        <f t="shared" si="94"/>
        <v>0</v>
      </c>
      <c r="AQ513" s="126" t="s">
        <v>217</v>
      </c>
      <c r="AR513" s="127">
        <f t="shared" si="96"/>
        <v>0</v>
      </c>
      <c r="AS513" s="34"/>
      <c r="AT513" s="130">
        <f t="shared" si="95"/>
        <v>0</v>
      </c>
    </row>
    <row r="514" spans="1:47" ht="12.65" customHeight="1" x14ac:dyDescent="0.2">
      <c r="A514" s="121"/>
      <c r="B514" s="296"/>
      <c r="C514" s="296"/>
      <c r="D514" s="296"/>
      <c r="E514" s="296"/>
      <c r="F514" s="280" t="str">
        <f>'料金、単位一覧'!$A$107</f>
        <v>朝食代</v>
      </c>
      <c r="G514" s="281"/>
      <c r="H514" s="281"/>
      <c r="I514" s="281"/>
      <c r="J514" s="125">
        <f>VLOOKUP(F514,'料金、単位一覧'!$A$99:$N$113,9,0)</f>
        <v>0</v>
      </c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>
        <f t="shared" si="94"/>
        <v>0</v>
      </c>
      <c r="AQ514" s="126" t="s">
        <v>217</v>
      </c>
      <c r="AR514" s="127">
        <f t="shared" si="96"/>
        <v>0</v>
      </c>
      <c r="AS514" s="34"/>
      <c r="AT514" s="130">
        <f t="shared" si="95"/>
        <v>0</v>
      </c>
    </row>
    <row r="515" spans="1:47" ht="12.65" customHeight="1" x14ac:dyDescent="0.2">
      <c r="A515" s="121"/>
      <c r="B515" s="296"/>
      <c r="C515" s="296"/>
      <c r="D515" s="296"/>
      <c r="E515" s="296"/>
      <c r="F515" s="280" t="str">
        <f>'料金、単位一覧'!$A$108</f>
        <v>時間外利用料</v>
      </c>
      <c r="G515" s="281"/>
      <c r="H515" s="281"/>
      <c r="I515" s="281"/>
      <c r="J515" s="125">
        <f>VLOOKUP(F515,'料金、単位一覧'!$A$99:$N$113,9,0)</f>
        <v>0</v>
      </c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>
        <f t="shared" si="94"/>
        <v>0</v>
      </c>
      <c r="AQ515" s="126" t="s">
        <v>217</v>
      </c>
      <c r="AR515" s="127">
        <f t="shared" si="96"/>
        <v>0</v>
      </c>
      <c r="AS515" s="34"/>
      <c r="AT515" s="130">
        <f t="shared" si="95"/>
        <v>0</v>
      </c>
    </row>
    <row r="516" spans="1:47" ht="12.65" customHeight="1" x14ac:dyDescent="0.2">
      <c r="A516" s="121"/>
      <c r="B516" s="296"/>
      <c r="C516" s="296"/>
      <c r="D516" s="296"/>
      <c r="E516" s="296"/>
      <c r="F516" s="280" t="str">
        <f>'料金、単位一覧'!$A$109</f>
        <v>洗濯代</v>
      </c>
      <c r="G516" s="281"/>
      <c r="H516" s="281"/>
      <c r="I516" s="281"/>
      <c r="J516" s="125">
        <f>VLOOKUP(F516,'料金、単位一覧'!$A$99:$N$113,9,0)</f>
        <v>0</v>
      </c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>
        <f t="shared" si="94"/>
        <v>0</v>
      </c>
      <c r="AQ516" s="126" t="s">
        <v>217</v>
      </c>
      <c r="AR516" s="127">
        <f t="shared" si="96"/>
        <v>0</v>
      </c>
      <c r="AS516" s="34"/>
      <c r="AT516" s="130">
        <f t="shared" si="95"/>
        <v>0</v>
      </c>
    </row>
    <row r="517" spans="1:47" ht="12.65" customHeight="1" x14ac:dyDescent="0.2">
      <c r="A517" s="121"/>
      <c r="B517" s="296"/>
      <c r="C517" s="296"/>
      <c r="D517" s="296"/>
      <c r="E517" s="296"/>
      <c r="F517" s="280" t="str">
        <f>'料金、単位一覧'!$A$110</f>
        <v>通院サポート（最初の３時間）</v>
      </c>
      <c r="G517" s="281"/>
      <c r="H517" s="281"/>
      <c r="I517" s="281"/>
      <c r="J517" s="125">
        <f>VLOOKUP(F517,'料金、単位一覧'!$A$99:$N$113,9,0)</f>
        <v>0</v>
      </c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>
        <f t="shared" si="94"/>
        <v>0</v>
      </c>
      <c r="AQ517" s="126" t="s">
        <v>217</v>
      </c>
      <c r="AR517" s="127">
        <f t="shared" si="96"/>
        <v>0</v>
      </c>
      <c r="AS517" s="34"/>
      <c r="AT517" s="130">
        <f t="shared" si="95"/>
        <v>0</v>
      </c>
    </row>
    <row r="518" spans="1:47" ht="12.65" customHeight="1" x14ac:dyDescent="0.2">
      <c r="A518" s="121"/>
      <c r="B518" s="296"/>
      <c r="C518" s="296"/>
      <c r="D518" s="296"/>
      <c r="E518" s="296"/>
      <c r="F518" s="280" t="str">
        <f>'料金、単位一覧'!$A$111</f>
        <v>通院サポート延長（１時間毎）</v>
      </c>
      <c r="G518" s="281"/>
      <c r="H518" s="281"/>
      <c r="I518" s="281"/>
      <c r="J518" s="125">
        <f>VLOOKUP(F518,'料金、単位一覧'!$A$99:$N$113,9,0)</f>
        <v>0</v>
      </c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>
        <f t="shared" si="94"/>
        <v>0</v>
      </c>
      <c r="AQ518" s="126" t="s">
        <v>217</v>
      </c>
      <c r="AR518" s="127">
        <f t="shared" si="96"/>
        <v>0</v>
      </c>
      <c r="AS518" s="34"/>
      <c r="AT518" s="130">
        <f t="shared" si="95"/>
        <v>0</v>
      </c>
    </row>
    <row r="519" spans="1:47" ht="12.65" customHeight="1" x14ac:dyDescent="0.2">
      <c r="A519" s="121"/>
      <c r="B519" s="296"/>
      <c r="C519" s="296"/>
      <c r="D519" s="296"/>
      <c r="E519" s="296"/>
      <c r="F519" s="280" t="str">
        <f>'料金、単位一覧'!$A$112</f>
        <v>保険外事業利用（要介護）</v>
      </c>
      <c r="G519" s="281"/>
      <c r="H519" s="281"/>
      <c r="I519" s="281"/>
      <c r="J519" s="125">
        <f>VLOOKUP(F519,'料金、単位一覧'!$A$99:$N$113,9,0)</f>
        <v>0</v>
      </c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>
        <f t="shared" si="94"/>
        <v>0</v>
      </c>
      <c r="AQ519" s="126" t="s">
        <v>217</v>
      </c>
      <c r="AR519" s="127">
        <f t="shared" si="96"/>
        <v>0</v>
      </c>
      <c r="AS519" s="34"/>
      <c r="AT519" s="130">
        <f>AR519</f>
        <v>0</v>
      </c>
    </row>
    <row r="520" spans="1:47" ht="12.65" customHeight="1" x14ac:dyDescent="0.2">
      <c r="A520" s="121"/>
      <c r="B520" s="296"/>
      <c r="C520" s="296"/>
      <c r="D520" s="296"/>
      <c r="E520" s="296"/>
      <c r="F520" s="280" t="str">
        <f>'料金、単位一覧'!$A$113</f>
        <v>通所介護実費請求（要支援）</v>
      </c>
      <c r="G520" s="281"/>
      <c r="H520" s="281"/>
      <c r="I520" s="281"/>
      <c r="J520" s="131">
        <f>VLOOKUP(F520,'料金、単位一覧'!$A$99:$N$113,9,0)</f>
        <v>0</v>
      </c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>
        <f>SUM(K520:AO520)</f>
        <v>0</v>
      </c>
      <c r="AQ520" s="126" t="s">
        <v>217</v>
      </c>
      <c r="AR520" s="127">
        <f>AP520*J520</f>
        <v>0</v>
      </c>
      <c r="AS520" s="34"/>
      <c r="AT520" s="130">
        <f>AR520</f>
        <v>0</v>
      </c>
    </row>
    <row r="521" spans="1:47" ht="12.65" customHeight="1" x14ac:dyDescent="0.2">
      <c r="A521" s="121"/>
      <c r="B521" s="296" t="s">
        <v>218</v>
      </c>
      <c r="C521" s="296"/>
      <c r="D521" s="296"/>
      <c r="E521" s="296"/>
      <c r="F521" s="181"/>
      <c r="G521" s="300"/>
      <c r="H521" s="300"/>
      <c r="I521" s="301"/>
      <c r="J521" s="132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126" t="s">
        <v>217</v>
      </c>
      <c r="AQ521" s="126" t="s">
        <v>217</v>
      </c>
      <c r="AR521" s="127"/>
      <c r="AS521" s="34"/>
      <c r="AT521" s="130">
        <f t="shared" ref="AT521:AT523" si="97">AR521</f>
        <v>0</v>
      </c>
    </row>
    <row r="522" spans="1:47" ht="12.65" customHeight="1" x14ac:dyDescent="0.2">
      <c r="A522" s="121"/>
      <c r="B522" s="296"/>
      <c r="C522" s="296"/>
      <c r="D522" s="296"/>
      <c r="E522" s="296"/>
      <c r="F522" s="181"/>
      <c r="G522" s="300"/>
      <c r="H522" s="300"/>
      <c r="I522" s="301"/>
      <c r="J522" s="132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126" t="s">
        <v>217</v>
      </c>
      <c r="AQ522" s="126" t="s">
        <v>217</v>
      </c>
      <c r="AR522" s="127"/>
      <c r="AS522" s="34"/>
      <c r="AT522" s="130">
        <f t="shared" si="97"/>
        <v>0</v>
      </c>
    </row>
    <row r="523" spans="1:47" ht="12.65" customHeight="1" thickBot="1" x14ac:dyDescent="0.25">
      <c r="A523" s="121"/>
      <c r="B523" s="314"/>
      <c r="C523" s="314"/>
      <c r="D523" s="314"/>
      <c r="E523" s="314"/>
      <c r="F523" s="302"/>
      <c r="G523" s="303"/>
      <c r="H523" s="303"/>
      <c r="I523" s="304"/>
      <c r="J523" s="133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34" t="s">
        <v>217</v>
      </c>
      <c r="AQ523" s="134" t="s">
        <v>217</v>
      </c>
      <c r="AR523" s="135"/>
      <c r="AS523" s="135"/>
      <c r="AT523" s="136">
        <f t="shared" si="97"/>
        <v>0</v>
      </c>
    </row>
    <row r="524" spans="1:47" ht="30" customHeight="1" thickBot="1" x14ac:dyDescent="0.25">
      <c r="A524" s="315" t="s">
        <v>9</v>
      </c>
      <c r="B524" s="316"/>
      <c r="C524" s="316"/>
      <c r="D524" s="316"/>
      <c r="E524" s="317"/>
      <c r="F524" s="297">
        <f>SUM(AT460:AT523)</f>
        <v>0</v>
      </c>
      <c r="G524" s="298"/>
      <c r="H524" s="298"/>
      <c r="I524" s="299"/>
      <c r="J524" s="137"/>
      <c r="K524" s="309" t="s">
        <v>28</v>
      </c>
      <c r="L524" s="306"/>
      <c r="M524" s="306"/>
      <c r="N524" s="306"/>
      <c r="O524" s="307"/>
      <c r="P524" s="310">
        <f>SUM(AT460:AT505)</f>
        <v>0</v>
      </c>
      <c r="Q524" s="298"/>
      <c r="R524" s="298"/>
      <c r="S524" s="298"/>
      <c r="T524" s="299"/>
      <c r="U524" s="305" t="s">
        <v>29</v>
      </c>
      <c r="V524" s="306"/>
      <c r="W524" s="306"/>
      <c r="X524" s="306"/>
      <c r="Y524" s="307"/>
      <c r="Z524" s="310">
        <f>SUM(AT506:AT523)</f>
        <v>0</v>
      </c>
      <c r="AA524" s="298"/>
      <c r="AB524" s="298"/>
      <c r="AC524" s="298"/>
      <c r="AD524" s="299"/>
      <c r="AE524" s="305" t="s">
        <v>30</v>
      </c>
      <c r="AF524" s="306"/>
      <c r="AG524" s="306"/>
      <c r="AH524" s="306"/>
      <c r="AI524" s="307"/>
      <c r="AJ524" s="308">
        <f>SUM(AQ461:AQ480,AQ482:AQ505)</f>
        <v>0</v>
      </c>
      <c r="AK524" s="298"/>
      <c r="AL524" s="298"/>
      <c r="AM524" s="298"/>
      <c r="AN524" s="298"/>
      <c r="AO524" s="299"/>
      <c r="AP524" s="138"/>
      <c r="AQ524" s="139"/>
      <c r="AR524" s="139"/>
      <c r="AS524" s="139"/>
      <c r="AT524" s="140"/>
    </row>
    <row r="525" spans="1:47" ht="17.25" customHeight="1" x14ac:dyDescent="0.2">
      <c r="A525" s="238" t="s">
        <v>1</v>
      </c>
      <c r="B525" s="239"/>
      <c r="C525" s="239"/>
      <c r="D525" s="239"/>
      <c r="E525" s="240"/>
      <c r="F525" s="240" t="s">
        <v>4</v>
      </c>
      <c r="G525" s="236"/>
      <c r="H525" s="236"/>
      <c r="I525" s="236"/>
      <c r="J525" s="107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7"/>
      <c r="AQ525" s="108">
        <f>IFERROR(ROUND(ROUND(VLOOKUP($O$2,'料金、単位一覧'!$A$79:$L$96,9,0)*SUM(AQ526:AQ570),0),"0"),0)</f>
        <v>0</v>
      </c>
      <c r="AR525" s="109">
        <f>TRUNC(TRUNC(SUM(AQ525,AQ526:AQ570)*'料金、単位一覧'!$P$4)-TRUNC(SUM(AQ526:AQ570)*'料金、単位一覧'!$P$4))</f>
        <v>0</v>
      </c>
      <c r="AS525" s="109">
        <f>TRUNC(AR525*A546,0)</f>
        <v>0</v>
      </c>
      <c r="AT525" s="110">
        <f>AR525-AS525</f>
        <v>0</v>
      </c>
      <c r="AU525" s="111">
        <f>AR525</f>
        <v>0</v>
      </c>
    </row>
    <row r="526" spans="1:47" ht="12.65" customHeight="1" x14ac:dyDescent="0.2">
      <c r="A526" s="292"/>
      <c r="B526" s="293"/>
      <c r="C526" s="293"/>
      <c r="D526" s="293"/>
      <c r="E526" s="294" t="s">
        <v>10</v>
      </c>
      <c r="F526" s="241" t="s">
        <v>11</v>
      </c>
      <c r="G526" s="241"/>
      <c r="H526" s="241"/>
      <c r="I526" s="241"/>
      <c r="J526" s="112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>
        <f>SUM(K526:AO526)</f>
        <v>0</v>
      </c>
      <c r="AQ526" s="113" t="str">
        <f>IF(AP526&gt;=1,CHOOSE($A537,'料金、単位一覧'!$H$7,'料金、単位一覧'!$H$8),"0")</f>
        <v>0</v>
      </c>
      <c r="AR526" s="311">
        <f>TRUNC(SUM(AQ526:AQ570)*'料金、単位一覧'!$P$4)</f>
        <v>0</v>
      </c>
      <c r="AS526" s="311">
        <f>TRUNC(AR526*A546,0)</f>
        <v>0</v>
      </c>
      <c r="AT526" s="318">
        <f>AR526-AS526</f>
        <v>0</v>
      </c>
      <c r="AU526" s="3"/>
    </row>
    <row r="527" spans="1:47" ht="12.65" customHeight="1" x14ac:dyDescent="0.2">
      <c r="A527" s="292"/>
      <c r="B527" s="293"/>
      <c r="C527" s="293"/>
      <c r="D527" s="293"/>
      <c r="E527" s="294"/>
      <c r="F527" s="245" t="s">
        <v>12</v>
      </c>
      <c r="G527" s="245"/>
      <c r="H527" s="245"/>
      <c r="I527" s="245"/>
      <c r="J527" s="64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>
        <f>SUM(K527:AO527)</f>
        <v>0</v>
      </c>
      <c r="AQ527" s="114">
        <f>IF(AP527&gt;=1,TRUNC(CHOOSE($A537,'料金、単位一覧'!$K$7*AP527,'料金、単位一覧'!$K$8*AP527),"0"),0)</f>
        <v>0</v>
      </c>
      <c r="AR527" s="312"/>
      <c r="AS527" s="312"/>
      <c r="AT527" s="319"/>
    </row>
    <row r="528" spans="1:47" ht="12.65" customHeight="1" x14ac:dyDescent="0.2">
      <c r="A528" s="292"/>
      <c r="B528" s="293"/>
      <c r="C528" s="293"/>
      <c r="D528" s="293"/>
      <c r="E528" s="294"/>
      <c r="F528" s="245" t="str">
        <f>'料金、単位一覧'!$A$22</f>
        <v>生活機能向上グループ活動加算</v>
      </c>
      <c r="G528" s="245"/>
      <c r="H528" s="245"/>
      <c r="I528" s="245"/>
      <c r="J528" s="115">
        <f>VLOOKUP(F528,'料金、単位一覧'!$A$22:$N$28,9,0)</f>
        <v>100</v>
      </c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>
        <f>SUM(K528:AO528)</f>
        <v>0</v>
      </c>
      <c r="AQ528" s="30" t="str">
        <f>IF(AP528&gt;=1,J528,"0")</f>
        <v>0</v>
      </c>
      <c r="AR528" s="312"/>
      <c r="AS528" s="312"/>
      <c r="AT528" s="319"/>
    </row>
    <row r="529" spans="1:46" ht="12.65" customHeight="1" x14ac:dyDescent="0.2">
      <c r="A529" s="292"/>
      <c r="B529" s="293"/>
      <c r="C529" s="293"/>
      <c r="D529" s="293"/>
      <c r="E529" s="294"/>
      <c r="F529" s="245" t="str">
        <f>'料金、単位一覧'!$A$23</f>
        <v>若年性認知症利用者受入加算</v>
      </c>
      <c r="G529" s="245"/>
      <c r="H529" s="245"/>
      <c r="I529" s="245"/>
      <c r="J529" s="115">
        <f>VLOOKUP(F529,'料金、単位一覧'!$A$22:$N$28,9,0)</f>
        <v>240</v>
      </c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>
        <f t="shared" ref="AP529:AP538" si="98">SUM(K529:AO529)</f>
        <v>0</v>
      </c>
      <c r="AQ529" s="30" t="str">
        <f>IF(AP529&gt;=1,J529,"0")</f>
        <v>0</v>
      </c>
      <c r="AR529" s="312"/>
      <c r="AS529" s="312"/>
      <c r="AT529" s="319"/>
    </row>
    <row r="530" spans="1:46" ht="12.65" customHeight="1" x14ac:dyDescent="0.2">
      <c r="A530" s="292"/>
      <c r="B530" s="293"/>
      <c r="C530" s="293"/>
      <c r="D530" s="293"/>
      <c r="E530" s="294"/>
      <c r="F530" s="245" t="str">
        <f>'料金、単位一覧'!$A$24</f>
        <v>栄養アセスメント加算</v>
      </c>
      <c r="G530" s="245"/>
      <c r="H530" s="245"/>
      <c r="I530" s="245"/>
      <c r="J530" s="115">
        <f>VLOOKUP(F530,'料金、単位一覧'!$A$22:$N$28,9,0)</f>
        <v>50</v>
      </c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>
        <f t="shared" si="98"/>
        <v>0</v>
      </c>
      <c r="AQ530" s="30" t="str">
        <f t="shared" ref="AQ530:AQ534" si="99">IF(AP530&gt;=1,J530,"0")</f>
        <v>0</v>
      </c>
      <c r="AR530" s="312"/>
      <c r="AS530" s="312"/>
      <c r="AT530" s="319"/>
    </row>
    <row r="531" spans="1:46" ht="12.65" customHeight="1" x14ac:dyDescent="0.2">
      <c r="A531" s="292"/>
      <c r="B531" s="293"/>
      <c r="C531" s="293"/>
      <c r="D531" s="293"/>
      <c r="E531" s="294"/>
      <c r="F531" s="245" t="str">
        <f>'料金、単位一覧'!$A$25</f>
        <v>栄養改善加算</v>
      </c>
      <c r="G531" s="245"/>
      <c r="H531" s="245"/>
      <c r="I531" s="245"/>
      <c r="J531" s="115">
        <f>VLOOKUP(F531,'料金、単位一覧'!$A$22:$N$28,9,0)</f>
        <v>200</v>
      </c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>
        <f t="shared" si="98"/>
        <v>0</v>
      </c>
      <c r="AQ531" s="30" t="str">
        <f t="shared" si="99"/>
        <v>0</v>
      </c>
      <c r="AR531" s="312"/>
      <c r="AS531" s="312"/>
      <c r="AT531" s="319"/>
    </row>
    <row r="532" spans="1:46" ht="12.65" customHeight="1" x14ac:dyDescent="0.2">
      <c r="A532" s="292"/>
      <c r="B532" s="293"/>
      <c r="C532" s="293"/>
      <c r="D532" s="293"/>
      <c r="E532" s="294"/>
      <c r="F532" s="245" t="str">
        <f>'料金、単位一覧'!$A$26</f>
        <v>生活機能向上加算(Ⅰ)</v>
      </c>
      <c r="G532" s="245"/>
      <c r="H532" s="245"/>
      <c r="I532" s="245"/>
      <c r="J532" s="115">
        <f>VLOOKUP(F532,'料金、単位一覧'!$A$22:$N$28,9,0)</f>
        <v>150</v>
      </c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>
        <f t="shared" si="98"/>
        <v>0</v>
      </c>
      <c r="AQ532" s="30" t="str">
        <f t="shared" si="99"/>
        <v>0</v>
      </c>
      <c r="AR532" s="312"/>
      <c r="AS532" s="312"/>
      <c r="AT532" s="319"/>
    </row>
    <row r="533" spans="1:46" ht="12.65" customHeight="1" x14ac:dyDescent="0.2">
      <c r="A533" s="292"/>
      <c r="B533" s="293"/>
      <c r="C533" s="293"/>
      <c r="D533" s="293"/>
      <c r="E533" s="294"/>
      <c r="F533" s="245" t="str">
        <f>'料金、単位一覧'!$A$27</f>
        <v>生活機能向上加算(Ⅱ)</v>
      </c>
      <c r="G533" s="245"/>
      <c r="H533" s="245"/>
      <c r="I533" s="245"/>
      <c r="J533" s="115">
        <f>VLOOKUP(F533,'料金、単位一覧'!$A$22:$N$28,9,0)</f>
        <v>160</v>
      </c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>
        <f t="shared" si="98"/>
        <v>0</v>
      </c>
      <c r="AQ533" s="30" t="str">
        <f t="shared" si="99"/>
        <v>0</v>
      </c>
      <c r="AR533" s="312"/>
      <c r="AS533" s="312"/>
      <c r="AT533" s="319"/>
    </row>
    <row r="534" spans="1:46" ht="12.65" customHeight="1" x14ac:dyDescent="0.2">
      <c r="A534" s="292"/>
      <c r="B534" s="293"/>
      <c r="C534" s="293"/>
      <c r="D534" s="293"/>
      <c r="E534" s="294"/>
      <c r="F534" s="245" t="str">
        <f>'料金、単位一覧'!$A$28</f>
        <v>一体的サービス提供加算</v>
      </c>
      <c r="G534" s="245"/>
      <c r="H534" s="245"/>
      <c r="I534" s="245"/>
      <c r="J534" s="115">
        <f>VLOOKUP(F534,'料金、単位一覧'!$A$22:$N$28,9,0)</f>
        <v>480</v>
      </c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>
        <f t="shared" si="98"/>
        <v>0</v>
      </c>
      <c r="AQ534" s="30" t="str">
        <f t="shared" si="99"/>
        <v>0</v>
      </c>
      <c r="AR534" s="312"/>
      <c r="AS534" s="312"/>
      <c r="AT534" s="319"/>
    </row>
    <row r="535" spans="1:46" ht="12.65" customHeight="1" x14ac:dyDescent="0.2">
      <c r="A535" s="270"/>
      <c r="B535" s="271"/>
      <c r="C535" s="271"/>
      <c r="D535" s="271"/>
      <c r="E535" s="295"/>
      <c r="F535" s="246" t="str">
        <f>'料金、単位一覧'!$A$17</f>
        <v>サービス提供体制強化加算(Ⅰ)</v>
      </c>
      <c r="G535" s="247"/>
      <c r="H535" s="247"/>
      <c r="I535" s="248"/>
      <c r="J535" s="116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  <c r="AJ535" s="117"/>
      <c r="AK535" s="117"/>
      <c r="AL535" s="117"/>
      <c r="AM535" s="117"/>
      <c r="AN535" s="117"/>
      <c r="AO535" s="117"/>
      <c r="AP535" s="28">
        <f t="shared" si="98"/>
        <v>0</v>
      </c>
      <c r="AQ535" s="30" t="str">
        <f>IF(AP535&gt;=1,CHOOSE($A537,'料金、単位一覧'!$I$17,'料金、単位一覧'!$L$17),"0")</f>
        <v>0</v>
      </c>
      <c r="AR535" s="312"/>
      <c r="AS535" s="312"/>
      <c r="AT535" s="319"/>
    </row>
    <row r="536" spans="1:46" ht="12.65" customHeight="1" x14ac:dyDescent="0.2">
      <c r="A536" s="249" t="s">
        <v>22</v>
      </c>
      <c r="B536" s="250"/>
      <c r="C536" s="250"/>
      <c r="D536" s="250"/>
      <c r="E536" s="251"/>
      <c r="F536" s="246" t="str">
        <f>'料金、単位一覧'!$A$18</f>
        <v>サービス提供体制強化加算(Ⅱ)</v>
      </c>
      <c r="G536" s="247"/>
      <c r="H536" s="247"/>
      <c r="I536" s="248"/>
      <c r="J536" s="116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  <c r="AJ536" s="117"/>
      <c r="AK536" s="117"/>
      <c r="AL536" s="117"/>
      <c r="AM536" s="117"/>
      <c r="AN536" s="117"/>
      <c r="AO536" s="117"/>
      <c r="AP536" s="28">
        <f t="shared" si="98"/>
        <v>0</v>
      </c>
      <c r="AQ536" s="30" t="str">
        <f>IF(AP536&gt;=1,CHOOSE($A537,'料金、単位一覧'!$I$18,'料金、単位一覧'!$L$18),"0")</f>
        <v>0</v>
      </c>
      <c r="AR536" s="312"/>
      <c r="AS536" s="312"/>
      <c r="AT536" s="319"/>
    </row>
    <row r="537" spans="1:46" ht="12.65" customHeight="1" x14ac:dyDescent="0.2">
      <c r="A537" s="267"/>
      <c r="B537" s="268"/>
      <c r="C537" s="268"/>
      <c r="D537" s="268"/>
      <c r="E537" s="269"/>
      <c r="F537" s="246" t="str">
        <f>'料金、単位一覧'!$A$19</f>
        <v>サービス提供体制強化加算(Ⅲ)</v>
      </c>
      <c r="G537" s="247"/>
      <c r="H537" s="247"/>
      <c r="I537" s="248"/>
      <c r="J537" s="116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  <c r="AK537" s="117"/>
      <c r="AL537" s="117"/>
      <c r="AM537" s="117"/>
      <c r="AN537" s="117"/>
      <c r="AO537" s="117"/>
      <c r="AP537" s="28">
        <f t="shared" si="98"/>
        <v>0</v>
      </c>
      <c r="AQ537" s="30" t="str">
        <f>IF(AP537&gt;=1,CHOOSE($A537,'料金、単位一覧'!$I$19,'料金、単位一覧'!$L$19),"0")</f>
        <v>0</v>
      </c>
      <c r="AR537" s="312"/>
      <c r="AS537" s="312"/>
      <c r="AT537" s="319"/>
    </row>
    <row r="538" spans="1:46" ht="12.65" customHeight="1" x14ac:dyDescent="0.2">
      <c r="A538" s="270"/>
      <c r="B538" s="271"/>
      <c r="C538" s="271"/>
      <c r="D538" s="271"/>
      <c r="E538" s="272"/>
      <c r="F538" s="245" t="s">
        <v>14</v>
      </c>
      <c r="G538" s="245"/>
      <c r="H538" s="245"/>
      <c r="I538" s="245"/>
      <c r="J538" s="64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>
        <f t="shared" si="98"/>
        <v>0</v>
      </c>
      <c r="AQ538" s="30" t="str">
        <f>IF(AP538&gt;=1,CHOOSE($A537,'料金、単位一覧'!$E$31,'料金、単位一覧'!$E$32),"0")</f>
        <v>0</v>
      </c>
      <c r="AR538" s="312"/>
      <c r="AS538" s="312"/>
      <c r="AT538" s="319"/>
    </row>
    <row r="539" spans="1:46" ht="12.65" customHeight="1" x14ac:dyDescent="0.2">
      <c r="A539" s="278" t="s">
        <v>23</v>
      </c>
      <c r="B539" s="279"/>
      <c r="C539" s="279"/>
      <c r="D539" s="279"/>
      <c r="E539" s="279"/>
      <c r="F539" s="241" t="s">
        <v>209</v>
      </c>
      <c r="G539" s="241"/>
      <c r="H539" s="241"/>
      <c r="I539" s="241"/>
      <c r="J539" s="112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>
        <f>IF(SUM(K526:AO538)&gt;0,0,SUM(K539:AO539))</f>
        <v>0</v>
      </c>
      <c r="AQ539" s="113">
        <f>IFERROR(TRUNC(CHOOSE(A540,'料金、単位一覧'!$E$37,'料金、単位一覧'!$E$38,'料金、単位一覧'!$E$39,'料金、単位一覧'!$E$40,'料金、単位一覧'!$E$41)*AP539),0)</f>
        <v>0</v>
      </c>
      <c r="AR539" s="312"/>
      <c r="AS539" s="312"/>
      <c r="AT539" s="319"/>
    </row>
    <row r="540" spans="1:46" ht="12.65" customHeight="1" x14ac:dyDescent="0.2">
      <c r="A540" s="285"/>
      <c r="B540" s="286"/>
      <c r="C540" s="286"/>
      <c r="D540" s="286"/>
      <c r="E540" s="286"/>
      <c r="F540" s="245" t="s">
        <v>210</v>
      </c>
      <c r="G540" s="245"/>
      <c r="H540" s="245"/>
      <c r="I540" s="245"/>
      <c r="J540" s="64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>
        <f>IF(SUM(K526:AO538)&gt;0,0,SUM(K540:AO540))</f>
        <v>0</v>
      </c>
      <c r="AQ540" s="30">
        <f>IFERROR(TRUNC(CHOOSE(A540,'料金、単位一覧'!$H$37,'料金、単位一覧'!$H$38,'料金、単位一覧'!$H$39,'料金、単位一覧'!$H$40,'料金、単位一覧'!$H$41)*AP540),0)</f>
        <v>0</v>
      </c>
      <c r="AR540" s="312"/>
      <c r="AS540" s="312"/>
      <c r="AT540" s="319"/>
    </row>
    <row r="541" spans="1:46" ht="12.65" customHeight="1" x14ac:dyDescent="0.2">
      <c r="A541" s="285"/>
      <c r="B541" s="286"/>
      <c r="C541" s="286"/>
      <c r="D541" s="286"/>
      <c r="E541" s="286"/>
      <c r="F541" s="245" t="s">
        <v>211</v>
      </c>
      <c r="G541" s="245"/>
      <c r="H541" s="245"/>
      <c r="I541" s="245"/>
      <c r="J541" s="64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>
        <f>IF(SUM(K526:AO538)&gt;0,0,SUM(K541:AO541))</f>
        <v>0</v>
      </c>
      <c r="AQ541" s="30">
        <f>IFERROR(TRUNC(CHOOSE(A540,'料金、単位一覧'!$K$37,'料金、単位一覧'!$K$38,'料金、単位一覧'!$K$39,'料金、単位一覧'!$K$40,'料金、単位一覧'!$K$41)*AP541),0)</f>
        <v>0</v>
      </c>
      <c r="AR541" s="312"/>
      <c r="AS541" s="312"/>
      <c r="AT541" s="319"/>
    </row>
    <row r="542" spans="1:46" ht="12.65" customHeight="1" x14ac:dyDescent="0.2">
      <c r="A542" s="287" t="s">
        <v>24</v>
      </c>
      <c r="B542" s="288"/>
      <c r="C542" s="288"/>
      <c r="D542" s="288"/>
      <c r="E542" s="288"/>
      <c r="F542" s="245" t="s">
        <v>212</v>
      </c>
      <c r="G542" s="245"/>
      <c r="H542" s="245"/>
      <c r="I542" s="245"/>
      <c r="J542" s="64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>
        <f>IF(SUM(K526:AO538)&gt;0,0,SUM(K542:AO542))</f>
        <v>0</v>
      </c>
      <c r="AQ542" s="30">
        <f>IFERROR(TRUNC(CHOOSE(A540,'料金、単位一覧'!$N$37,'料金、単位一覧'!$N$38,'料金、単位一覧'!$N$39,'料金、単位一覧'!$N$40,'料金、単位一覧'!$N$41)*AP542),0)</f>
        <v>0</v>
      </c>
      <c r="AR542" s="312"/>
      <c r="AS542" s="312"/>
      <c r="AT542" s="319"/>
    </row>
    <row r="543" spans="1:46" ht="12.65" customHeight="1" x14ac:dyDescent="0.2">
      <c r="A543" s="273" t="str">
        <f>IF(A555="NG","↑介護度を選択",VLOOKUP("選択",A553:E554,2,0))</f>
        <v>↑介護度を選択</v>
      </c>
      <c r="B543" s="274"/>
      <c r="C543" s="274"/>
      <c r="D543" s="274"/>
      <c r="E543" s="274"/>
      <c r="F543" s="245" t="s">
        <v>213</v>
      </c>
      <c r="G543" s="245"/>
      <c r="H543" s="245"/>
      <c r="I543" s="245"/>
      <c r="J543" s="64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>
        <f>IF(SUM(K526:AO538)&gt;0,0,SUM(K543:AO543))</f>
        <v>0</v>
      </c>
      <c r="AQ543" s="30">
        <f>IFERROR(TRUNC(CHOOSE(A540,'料金、単位一覧'!$Q$37,'料金、単位一覧'!$Q$38,'料金、単位一覧'!$Q$39,'料金、単位一覧'!$Q$40,'料金、単位一覧'!$Q$41)*AP543),0)</f>
        <v>0</v>
      </c>
      <c r="AR543" s="312"/>
      <c r="AS543" s="312"/>
      <c r="AT543" s="319"/>
    </row>
    <row r="544" spans="1:46" ht="12.65" customHeight="1" x14ac:dyDescent="0.2">
      <c r="A544" s="273"/>
      <c r="B544" s="274"/>
      <c r="C544" s="274"/>
      <c r="D544" s="274"/>
      <c r="E544" s="274"/>
      <c r="F544" s="245" t="s">
        <v>214</v>
      </c>
      <c r="G544" s="245"/>
      <c r="H544" s="245"/>
      <c r="I544" s="245"/>
      <c r="J544" s="64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>
        <f>IF(SUM(K526:AO538)&gt;0,0,SUM(K544:AO544))</f>
        <v>0</v>
      </c>
      <c r="AQ544" s="31">
        <f>IFERROR(TRUNC(CHOOSE(A540,'料金、単位一覧'!$T$37,'料金、単位一覧'!$T$38,'料金、単位一覧'!$T$39,'料金、単位一覧'!$T$40,'料金、単位一覧'!$T$41)*AP544),0)</f>
        <v>0</v>
      </c>
      <c r="AR544" s="312"/>
      <c r="AS544" s="312"/>
      <c r="AT544" s="319"/>
    </row>
    <row r="545" spans="1:46" ht="13" x14ac:dyDescent="0.2">
      <c r="A545" s="278" t="s">
        <v>25</v>
      </c>
      <c r="B545" s="279"/>
      <c r="C545" s="279"/>
      <c r="D545" s="279"/>
      <c r="E545" s="279"/>
      <c r="F545" s="245" t="s">
        <v>215</v>
      </c>
      <c r="G545" s="245"/>
      <c r="H545" s="245"/>
      <c r="I545" s="245"/>
      <c r="J545" s="64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>
        <f>IF(SUM(K526:AO538)&gt;0,0,SUM(K545:AO545))</f>
        <v>0</v>
      </c>
      <c r="AQ545" s="31">
        <f>IFERROR(TRUNC(CHOOSE(A540,'料金、単位一覧'!$W$37,'料金、単位一覧'!$W$38,'料金、単位一覧'!$W$39,'料金、単位一覧'!$W$40,'料金、単位一覧'!$W$41)*AP545),0)</f>
        <v>0</v>
      </c>
      <c r="AR545" s="312"/>
      <c r="AS545" s="312"/>
      <c r="AT545" s="319"/>
    </row>
    <row r="546" spans="1:46" ht="13" x14ac:dyDescent="0.2">
      <c r="A546" s="282">
        <v>0.9</v>
      </c>
      <c r="B546" s="283"/>
      <c r="C546" s="283"/>
      <c r="D546" s="283"/>
      <c r="E546" s="283"/>
      <c r="F546" s="277" t="str">
        <f>'料金、単位一覧'!$A$64</f>
        <v>地域通所介護感染症災害3％加算</v>
      </c>
      <c r="G546" s="247"/>
      <c r="H546" s="247"/>
      <c r="I546" s="248"/>
      <c r="J546" s="11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>
        <f>IF(SUM(K539:AO545)&gt;0,0,SUM(K546:AO546))</f>
        <v>0</v>
      </c>
      <c r="AQ546" s="31" t="str">
        <f>IF($AA$2="する",ROUND(SUM(AQ539:AQ545)*0.03,0),"－")</f>
        <v>－</v>
      </c>
      <c r="AR546" s="312"/>
      <c r="AS546" s="312"/>
      <c r="AT546" s="319"/>
    </row>
    <row r="547" spans="1:46" ht="12.65" customHeight="1" x14ac:dyDescent="0.2">
      <c r="A547" s="282"/>
      <c r="B547" s="283"/>
      <c r="C547" s="283"/>
      <c r="D547" s="283"/>
      <c r="E547" s="284"/>
      <c r="F547" s="275" t="str">
        <f>'料金、単位一覧'!$A$44</f>
        <v>延長加算</v>
      </c>
      <c r="G547" s="276"/>
      <c r="H547" s="276"/>
      <c r="I547" s="119" t="str">
        <f>VLOOKUP(F547,'料金、単位一覧'!$A$44:$AD$65,26,0)</f>
        <v>1H</v>
      </c>
      <c r="J547" s="115">
        <f>VLOOKUP(F547,'料金、単位一覧'!$A$44:$N$65,9,0)</f>
        <v>50</v>
      </c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>
        <f t="shared" ref="AP547:AP569" si="100">IF(SUM($K$6:$AO$18)&gt;0,0,SUM(K547:AO547))</f>
        <v>0</v>
      </c>
      <c r="AQ547" s="31">
        <f>(COUNTIF($K547:$AO547,"&gt;=5")*($J547*5))+(COUNTIF($K547:$AO547,"=4")*($J547*4))+(COUNTIF($K547:$AO547,"=3")*($J547*3))+(COUNTIF($K547:$AO547,"=2")*($J547*2))+(COUNTIF($K547:$AO547,"=1")*$J547)</f>
        <v>0</v>
      </c>
      <c r="AR547" s="312"/>
      <c r="AS547" s="312"/>
      <c r="AT547" s="319"/>
    </row>
    <row r="548" spans="1:46" ht="12.65" customHeight="1" x14ac:dyDescent="0.2">
      <c r="A548" s="278" t="s">
        <v>26</v>
      </c>
      <c r="B548" s="279"/>
      <c r="C548" s="279"/>
      <c r="D548" s="279"/>
      <c r="E548" s="290"/>
      <c r="F548" s="275" t="str">
        <f>'料金、単位一覧'!$A$45</f>
        <v>個別機能訓練加算(Ⅰ)イ</v>
      </c>
      <c r="G548" s="276"/>
      <c r="H548" s="276"/>
      <c r="I548" s="119">
        <f>VLOOKUP(F548,'料金、単位一覧'!$A$44:$AD$65,26,0)</f>
        <v>0</v>
      </c>
      <c r="J548" s="115">
        <f>VLOOKUP(F548,'料金、単位一覧'!$A$44:$N$65,9,0)</f>
        <v>56</v>
      </c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>
        <f t="shared" si="100"/>
        <v>0</v>
      </c>
      <c r="AQ548" s="31">
        <f>AP548*J548</f>
        <v>0</v>
      </c>
      <c r="AR548" s="312"/>
      <c r="AS548" s="312"/>
      <c r="AT548" s="319"/>
    </row>
    <row r="549" spans="1:46" ht="12.65" customHeight="1" x14ac:dyDescent="0.2">
      <c r="A549" s="285"/>
      <c r="B549" s="286"/>
      <c r="C549" s="286"/>
      <c r="D549" s="286"/>
      <c r="E549" s="291"/>
      <c r="F549" s="275" t="str">
        <f>'料金、単位一覧'!$A$46</f>
        <v>個別機能訓練加算(Ⅰ)ロ</v>
      </c>
      <c r="G549" s="276"/>
      <c r="H549" s="276"/>
      <c r="I549" s="119">
        <f>VLOOKUP(F549,'料金、単位一覧'!$A$44:$AD$65,26,0)</f>
        <v>0</v>
      </c>
      <c r="J549" s="115">
        <f>VLOOKUP(F549,'料金、単位一覧'!$A$44:$N$65,9,0)</f>
        <v>76</v>
      </c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>
        <f t="shared" si="100"/>
        <v>0</v>
      </c>
      <c r="AQ549" s="31">
        <f>AP549*J549</f>
        <v>0</v>
      </c>
      <c r="AR549" s="312"/>
      <c r="AS549" s="312"/>
      <c r="AT549" s="319"/>
    </row>
    <row r="550" spans="1:46" ht="12.65" customHeight="1" x14ac:dyDescent="0.2">
      <c r="A550" s="285"/>
      <c r="B550" s="286"/>
      <c r="C550" s="286"/>
      <c r="D550" s="286"/>
      <c r="E550" s="291"/>
      <c r="F550" s="275" t="str">
        <f>'料金、単位一覧'!$A$47</f>
        <v>個別機能訓練加算(Ⅱ)</v>
      </c>
      <c r="G550" s="276"/>
      <c r="H550" s="276"/>
      <c r="I550" s="119" t="str">
        <f>VLOOKUP(F550,'料金、単位一覧'!$A$44:$AD$65,26,0)</f>
        <v>月1回</v>
      </c>
      <c r="J550" s="115">
        <f>VLOOKUP(F550,'料金、単位一覧'!$A$44:$N$65,9,0)</f>
        <v>20</v>
      </c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>
        <f t="shared" si="100"/>
        <v>0</v>
      </c>
      <c r="AQ550" s="31">
        <f>IF(AP550&gt;1,1,AP550)*J550</f>
        <v>0</v>
      </c>
      <c r="AR550" s="312"/>
      <c r="AS550" s="312"/>
      <c r="AT550" s="319"/>
    </row>
    <row r="551" spans="1:46" ht="12.65" customHeight="1" x14ac:dyDescent="0.2">
      <c r="A551" s="285"/>
      <c r="B551" s="286"/>
      <c r="C551" s="286"/>
      <c r="D551" s="286"/>
      <c r="E551" s="291"/>
      <c r="F551" s="275" t="str">
        <f>'料金、単位一覧'!$A$48</f>
        <v>入浴加算（Ⅰ）</v>
      </c>
      <c r="G551" s="276"/>
      <c r="H551" s="276"/>
      <c r="I551" s="119">
        <f>VLOOKUP(F551,'料金、単位一覧'!$A$44:$AD$65,26,0)</f>
        <v>0</v>
      </c>
      <c r="J551" s="115">
        <f>VLOOKUP(F551,'料金、単位一覧'!$A$44:$N$65,9,0)</f>
        <v>40</v>
      </c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>
        <f t="shared" si="100"/>
        <v>0</v>
      </c>
      <c r="AQ551" s="31">
        <f>AP551*J551</f>
        <v>0</v>
      </c>
      <c r="AR551" s="312"/>
      <c r="AS551" s="312"/>
      <c r="AT551" s="319"/>
    </row>
    <row r="552" spans="1:46" ht="12.65" customHeight="1" x14ac:dyDescent="0.2">
      <c r="A552" s="285"/>
      <c r="B552" s="286"/>
      <c r="C552" s="286"/>
      <c r="D552" s="286"/>
      <c r="E552" s="291"/>
      <c r="F552" s="275" t="str">
        <f>'料金、単位一覧'!$A$49</f>
        <v>入浴加算（Ⅱ）</v>
      </c>
      <c r="G552" s="276"/>
      <c r="H552" s="276"/>
      <c r="I552" s="119">
        <f>VLOOKUP(F552,'料金、単位一覧'!$A$44:$AD$65,26,0)</f>
        <v>0</v>
      </c>
      <c r="J552" s="115">
        <f>VLOOKUP(F552,'料金、単位一覧'!$A$44:$N$65,9,0)</f>
        <v>55</v>
      </c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>
        <f t="shared" si="100"/>
        <v>0</v>
      </c>
      <c r="AQ552" s="31">
        <f t="shared" ref="AQ552:AQ555" si="101">AP552*J552</f>
        <v>0</v>
      </c>
      <c r="AR552" s="312"/>
      <c r="AS552" s="312"/>
      <c r="AT552" s="319"/>
    </row>
    <row r="553" spans="1:46" ht="12.65" customHeight="1" x14ac:dyDescent="0.2">
      <c r="A553" s="120" t="str">
        <f>IF(B553&gt;0,"選択","－")</f>
        <v>－</v>
      </c>
      <c r="B553" s="171">
        <f>IFERROR(CHOOSE(A537,'料金、単位一覧'!$I$117,'料金、単位一覧'!$I$118),0)</f>
        <v>0</v>
      </c>
      <c r="C553" s="171"/>
      <c r="D553" s="171"/>
      <c r="E553" s="171"/>
      <c r="F553" s="275" t="str">
        <f>'料金、単位一覧'!$A$50</f>
        <v>認知症対応加算</v>
      </c>
      <c r="G553" s="276"/>
      <c r="H553" s="276"/>
      <c r="I553" s="119">
        <f>VLOOKUP(F553,'料金、単位一覧'!$A$44:$AD$65,26,0)</f>
        <v>0</v>
      </c>
      <c r="J553" s="115">
        <f>VLOOKUP(F553,'料金、単位一覧'!$A$44:$N$65,9,0)</f>
        <v>60</v>
      </c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>
        <f t="shared" si="100"/>
        <v>0</v>
      </c>
      <c r="AQ553" s="31">
        <f t="shared" si="101"/>
        <v>0</v>
      </c>
      <c r="AR553" s="312"/>
      <c r="AS553" s="312"/>
      <c r="AT553" s="319"/>
    </row>
    <row r="554" spans="1:46" ht="12.65" customHeight="1" x14ac:dyDescent="0.2">
      <c r="A554" s="120" t="str">
        <f>IF(B554&gt;0,"選択","－")</f>
        <v>－</v>
      </c>
      <c r="B554" s="171">
        <f>IFERROR(CHOOSE(A540,'料金、単位一覧'!$I$119,'料金、単位一覧'!$I$120,'料金、単位一覧'!$I$121,'料金、単位一覧'!$I$122,'料金、単位一覧'!$I$123),0)</f>
        <v>0</v>
      </c>
      <c r="C554" s="171"/>
      <c r="D554" s="171"/>
      <c r="E554" s="171"/>
      <c r="F554" s="275" t="str">
        <f>'料金、単位一覧'!$A$51</f>
        <v>若年性認知利用者受入加算</v>
      </c>
      <c r="G554" s="276"/>
      <c r="H554" s="276"/>
      <c r="I554" s="119">
        <f>VLOOKUP(F554,'料金、単位一覧'!$A$44:$AD$65,26,0)</f>
        <v>0</v>
      </c>
      <c r="J554" s="115">
        <f>VLOOKUP(F554,'料金、単位一覧'!$A$44:$N$65,9,0)</f>
        <v>60</v>
      </c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>
        <f t="shared" si="100"/>
        <v>0</v>
      </c>
      <c r="AQ554" s="31">
        <f t="shared" si="101"/>
        <v>0</v>
      </c>
      <c r="AR554" s="312"/>
      <c r="AS554" s="312"/>
      <c r="AT554" s="319"/>
    </row>
    <row r="555" spans="1:46" ht="13" x14ac:dyDescent="0.2">
      <c r="A555" s="289" t="str">
        <f>IF(A553=A554,"NG","OK")</f>
        <v>NG</v>
      </c>
      <c r="B555" s="171"/>
      <c r="C555" s="171"/>
      <c r="D555" s="171"/>
      <c r="E555" s="171"/>
      <c r="F555" s="275" t="str">
        <f>'料金、単位一覧'!$A$52</f>
        <v>中重度ケア体制加算</v>
      </c>
      <c r="G555" s="276"/>
      <c r="H555" s="276"/>
      <c r="I555" s="119">
        <f>VLOOKUP(F555,'料金、単位一覧'!$A$44:$AD$65,26,0)</f>
        <v>0</v>
      </c>
      <c r="J555" s="115">
        <f>VLOOKUP(F555,'料金、単位一覧'!$A$44:$N$65,9,0)</f>
        <v>45</v>
      </c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>
        <f t="shared" si="100"/>
        <v>0</v>
      </c>
      <c r="AQ555" s="31">
        <f t="shared" si="101"/>
        <v>0</v>
      </c>
      <c r="AR555" s="312"/>
      <c r="AS555" s="312"/>
      <c r="AT555" s="319"/>
    </row>
    <row r="556" spans="1:46" ht="13" x14ac:dyDescent="0.2">
      <c r="A556" s="121"/>
      <c r="B556" s="4"/>
      <c r="C556" s="4"/>
      <c r="D556" s="4"/>
      <c r="E556" s="4"/>
      <c r="F556" s="275" t="str">
        <f>'料金、単位一覧'!$A$53</f>
        <v>生活機能向上連携加算(Ⅰ)</v>
      </c>
      <c r="G556" s="276"/>
      <c r="H556" s="276"/>
      <c r="I556" s="119" t="str">
        <f>VLOOKUP(F556,'料金、単位一覧'!$A$44:$AD$65,26,0)</f>
        <v>月1回</v>
      </c>
      <c r="J556" s="115">
        <f>VLOOKUP(F556,'料金、単位一覧'!$A$44:$N$65,9,0)</f>
        <v>100</v>
      </c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>
        <f t="shared" si="100"/>
        <v>0</v>
      </c>
      <c r="AQ556" s="31">
        <f>IF(AP556&gt;1,1,AP556)*J556</f>
        <v>0</v>
      </c>
      <c r="AR556" s="312"/>
      <c r="AS556" s="312"/>
      <c r="AT556" s="319"/>
    </row>
    <row r="557" spans="1:46" ht="13" x14ac:dyDescent="0.2">
      <c r="A557" s="121"/>
      <c r="B557" s="4"/>
      <c r="C557" s="4"/>
      <c r="D557" s="4"/>
      <c r="E557" s="4"/>
      <c r="F557" s="275" t="str">
        <f>'料金、単位一覧'!$A$54</f>
        <v>生活機能向上連携加算(Ⅱ)</v>
      </c>
      <c r="G557" s="276"/>
      <c r="H557" s="276"/>
      <c r="I557" s="119" t="str">
        <f>VLOOKUP(F557,'料金、単位一覧'!$A$44:$AD$65,26,0)</f>
        <v>月1回</v>
      </c>
      <c r="J557" s="115">
        <f>VLOOKUP(F557,'料金、単位一覧'!$A$44:$N$65,9,0)</f>
        <v>200</v>
      </c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>
        <f t="shared" si="100"/>
        <v>0</v>
      </c>
      <c r="AQ557" s="31">
        <f t="shared" ref="AQ557:AQ560" si="102">IF(AP557&gt;1,1,AP557)*J557</f>
        <v>0</v>
      </c>
      <c r="AR557" s="312"/>
      <c r="AS557" s="312"/>
      <c r="AT557" s="319"/>
    </row>
    <row r="558" spans="1:46" ht="13" x14ac:dyDescent="0.2">
      <c r="A558" s="121"/>
      <c r="B558" s="4"/>
      <c r="C558" s="4"/>
      <c r="D558" s="4"/>
      <c r="E558" s="4"/>
      <c r="F558" s="275" t="str">
        <f>'料金、単位一覧'!$A$55</f>
        <v>ADL維持等加算(Ⅰ)</v>
      </c>
      <c r="G558" s="276"/>
      <c r="H558" s="276"/>
      <c r="I558" s="119" t="str">
        <f>VLOOKUP(F558,'料金、単位一覧'!$A$44:$AD$65,26,0)</f>
        <v>月1回</v>
      </c>
      <c r="J558" s="115">
        <f>VLOOKUP(F558,'料金、単位一覧'!$A$44:$N$65,9,0)</f>
        <v>30</v>
      </c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>
        <f t="shared" si="100"/>
        <v>0</v>
      </c>
      <c r="AQ558" s="31">
        <f t="shared" si="102"/>
        <v>0</v>
      </c>
      <c r="AR558" s="312"/>
      <c r="AS558" s="312"/>
      <c r="AT558" s="319"/>
    </row>
    <row r="559" spans="1:46" ht="13" x14ac:dyDescent="0.2">
      <c r="A559" s="121"/>
      <c r="B559" s="4"/>
      <c r="C559" s="4"/>
      <c r="D559" s="4"/>
      <c r="E559" s="4"/>
      <c r="F559" s="275" t="str">
        <f>'料金、単位一覧'!$A$56</f>
        <v>ADL維持等加算(Ⅱ)</v>
      </c>
      <c r="G559" s="276"/>
      <c r="H559" s="276"/>
      <c r="I559" s="119" t="str">
        <f>VLOOKUP(F559,'料金、単位一覧'!$A$44:$AD$65,26,0)</f>
        <v>月1回</v>
      </c>
      <c r="J559" s="115">
        <f>VLOOKUP(F559,'料金、単位一覧'!$A$44:$N$65,9,0)</f>
        <v>60</v>
      </c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>
        <f t="shared" si="100"/>
        <v>0</v>
      </c>
      <c r="AQ559" s="31">
        <f t="shared" si="102"/>
        <v>0</v>
      </c>
      <c r="AR559" s="312"/>
      <c r="AS559" s="312"/>
      <c r="AT559" s="319"/>
    </row>
    <row r="560" spans="1:46" ht="13" x14ac:dyDescent="0.2">
      <c r="A560" s="121"/>
      <c r="B560" s="4"/>
      <c r="C560" s="4"/>
      <c r="D560" s="4"/>
      <c r="E560" s="4"/>
      <c r="F560" s="275" t="str">
        <f>'料金、単位一覧'!$A$57</f>
        <v>栄養アセスメント加算</v>
      </c>
      <c r="G560" s="276"/>
      <c r="H560" s="276"/>
      <c r="I560" s="119" t="str">
        <f>VLOOKUP(F560,'料金、単位一覧'!$A$44:$AD$65,26,0)</f>
        <v>月1回</v>
      </c>
      <c r="J560" s="115">
        <f>VLOOKUP(F560,'料金、単位一覧'!$A$44:$N$65,9,0)</f>
        <v>50</v>
      </c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>
        <f t="shared" si="100"/>
        <v>0</v>
      </c>
      <c r="AQ560" s="31">
        <f t="shared" si="102"/>
        <v>0</v>
      </c>
      <c r="AR560" s="312"/>
      <c r="AS560" s="312"/>
      <c r="AT560" s="319"/>
    </row>
    <row r="561" spans="1:46" ht="13" x14ac:dyDescent="0.2">
      <c r="A561" s="121"/>
      <c r="B561" s="4"/>
      <c r="C561" s="4"/>
      <c r="D561" s="4"/>
      <c r="E561" s="4"/>
      <c r="F561" s="275" t="str">
        <f>'料金、単位一覧'!$A$58</f>
        <v>栄養改善加算</v>
      </c>
      <c r="G561" s="276"/>
      <c r="H561" s="276"/>
      <c r="I561" s="119" t="str">
        <f>VLOOKUP(F561,'料金、単位一覧'!$A$44:$AD$65,26,0)</f>
        <v>月2回</v>
      </c>
      <c r="J561" s="115">
        <f>VLOOKUP(F561,'料金、単位一覧'!$A$44:$N$65,9,0)</f>
        <v>200</v>
      </c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>
        <f t="shared" si="100"/>
        <v>0</v>
      </c>
      <c r="AQ561" s="31">
        <f>IF(AP561&gt;2,2,AP561)*J561</f>
        <v>0</v>
      </c>
      <c r="AR561" s="312"/>
      <c r="AS561" s="312"/>
      <c r="AT561" s="319"/>
    </row>
    <row r="562" spans="1:46" ht="13" x14ac:dyDescent="0.2">
      <c r="A562" s="121"/>
      <c r="B562" s="4"/>
      <c r="C562" s="4"/>
      <c r="D562" s="4"/>
      <c r="E562" s="4"/>
      <c r="F562" s="275" t="str">
        <f>'料金、単位一覧'!$A$59</f>
        <v>口腔・栄養スクリーニング加算(Ⅰ)</v>
      </c>
      <c r="G562" s="276"/>
      <c r="H562" s="276"/>
      <c r="I562" s="119" t="str">
        <f>VLOOKUP(F562,'料金、単位一覧'!$A$44:$AD$65,26,0)</f>
        <v>月1回</v>
      </c>
      <c r="J562" s="115">
        <f>VLOOKUP(F562,'料金、単位一覧'!$A$44:$N$65,9,0)</f>
        <v>20</v>
      </c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>
        <f t="shared" si="100"/>
        <v>0</v>
      </c>
      <c r="AQ562" s="31">
        <f t="shared" ref="AQ562:AQ563" si="103">IF(AP562&gt;1,1,AP562)*J562</f>
        <v>0</v>
      </c>
      <c r="AR562" s="312"/>
      <c r="AS562" s="312"/>
      <c r="AT562" s="319"/>
    </row>
    <row r="563" spans="1:46" ht="13" x14ac:dyDescent="0.2">
      <c r="A563" s="121"/>
      <c r="B563" s="4"/>
      <c r="C563" s="4"/>
      <c r="D563" s="4"/>
      <c r="E563" s="4"/>
      <c r="F563" s="275" t="str">
        <f>'料金、単位一覧'!$A$60</f>
        <v>口腔・栄養スクリーニング加算(Ⅱ)</v>
      </c>
      <c r="G563" s="276"/>
      <c r="H563" s="276"/>
      <c r="I563" s="119" t="str">
        <f>VLOOKUP(F563,'料金、単位一覧'!$A$44:$AD$65,26,0)</f>
        <v>月1回</v>
      </c>
      <c r="J563" s="115">
        <f>VLOOKUP(F563,'料金、単位一覧'!$A$44:$N$65,9,0)</f>
        <v>5</v>
      </c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>
        <f t="shared" si="100"/>
        <v>0</v>
      </c>
      <c r="AQ563" s="31">
        <f t="shared" si="103"/>
        <v>0</v>
      </c>
      <c r="AR563" s="312"/>
      <c r="AS563" s="312"/>
      <c r="AT563" s="319"/>
    </row>
    <row r="564" spans="1:46" ht="13" x14ac:dyDescent="0.2">
      <c r="A564" s="121"/>
      <c r="B564" s="4"/>
      <c r="C564" s="4"/>
      <c r="D564" s="4"/>
      <c r="E564" s="4"/>
      <c r="F564" s="275" t="str">
        <f>'料金、単位一覧'!$A$61</f>
        <v>口腔機能向上加算(Ⅰ)</v>
      </c>
      <c r="G564" s="276"/>
      <c r="H564" s="276"/>
      <c r="I564" s="119" t="str">
        <f>VLOOKUP(F564,'料金、単位一覧'!$A$44:$AD$65,26,0)</f>
        <v>月2回</v>
      </c>
      <c r="J564" s="115">
        <f>VLOOKUP(F564,'料金、単位一覧'!$A$44:$N$65,9,0)</f>
        <v>150</v>
      </c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>
        <f t="shared" si="100"/>
        <v>0</v>
      </c>
      <c r="AQ564" s="31">
        <f t="shared" ref="AQ564:AQ565" si="104">IF(AP564&gt;2,2,AP564)*J564</f>
        <v>0</v>
      </c>
      <c r="AR564" s="312"/>
      <c r="AS564" s="312"/>
      <c r="AT564" s="319"/>
    </row>
    <row r="565" spans="1:46" ht="12.65" customHeight="1" x14ac:dyDescent="0.2">
      <c r="A565" s="121"/>
      <c r="B565" s="4"/>
      <c r="C565" s="4"/>
      <c r="D565" s="4"/>
      <c r="E565" s="4"/>
      <c r="F565" s="275" t="str">
        <f>'料金、単位一覧'!$A$62</f>
        <v>口腔機能向上加算(Ⅱ)</v>
      </c>
      <c r="G565" s="276"/>
      <c r="H565" s="276"/>
      <c r="I565" s="119" t="str">
        <f>VLOOKUP(F565,'料金、単位一覧'!$A$44:$AD$65,26,0)</f>
        <v>月2回</v>
      </c>
      <c r="J565" s="115">
        <f>VLOOKUP(F565,'料金、単位一覧'!$A$44:$N$65,9,0)</f>
        <v>160</v>
      </c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>
        <f t="shared" si="100"/>
        <v>0</v>
      </c>
      <c r="AQ565" s="31">
        <f t="shared" si="104"/>
        <v>0</v>
      </c>
      <c r="AR565" s="312"/>
      <c r="AS565" s="312"/>
      <c r="AT565" s="319"/>
    </row>
    <row r="566" spans="1:46" ht="13" x14ac:dyDescent="0.2">
      <c r="A566" s="121"/>
      <c r="B566" s="4"/>
      <c r="C566" s="4"/>
      <c r="D566" s="4"/>
      <c r="E566" s="4"/>
      <c r="F566" s="275" t="str">
        <f>'料金、単位一覧'!$A$63</f>
        <v>科学的介護推進体制加算</v>
      </c>
      <c r="G566" s="276"/>
      <c r="H566" s="276"/>
      <c r="I566" s="119" t="str">
        <f>VLOOKUP(F566,'料金、単位一覧'!$A$44:$AD$65,26,0)</f>
        <v>月1回</v>
      </c>
      <c r="J566" s="115">
        <f>VLOOKUP(F566,'料金、単位一覧'!$A$44:$N$65,9,0)</f>
        <v>40</v>
      </c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>
        <f t="shared" si="100"/>
        <v>0</v>
      </c>
      <c r="AQ566" s="31">
        <f>IF(AP566&gt;1,1,AP566)*J566</f>
        <v>0</v>
      </c>
      <c r="AR566" s="312"/>
      <c r="AS566" s="312"/>
      <c r="AT566" s="319"/>
    </row>
    <row r="567" spans="1:46" ht="13" x14ac:dyDescent="0.2">
      <c r="A567" s="121"/>
      <c r="B567" s="4"/>
      <c r="C567" s="4"/>
      <c r="D567" s="4"/>
      <c r="E567" s="4"/>
      <c r="F567" s="246" t="str">
        <f>'料金、単位一覧'!$A$68</f>
        <v>サービス提供体制強化加算(Ⅰ)</v>
      </c>
      <c r="G567" s="247"/>
      <c r="H567" s="247"/>
      <c r="I567" s="248"/>
      <c r="J567" s="115">
        <f>VLOOKUP(F567,'料金、単位一覧'!$A$68:$N$70,9,0)</f>
        <v>22</v>
      </c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>
        <f t="shared" si="100"/>
        <v>0</v>
      </c>
      <c r="AQ567" s="31">
        <f t="shared" ref="AQ567:AQ570" si="105">AP567*J567</f>
        <v>0</v>
      </c>
      <c r="AR567" s="312"/>
      <c r="AS567" s="312"/>
      <c r="AT567" s="319"/>
    </row>
    <row r="568" spans="1:46" ht="13" x14ac:dyDescent="0.2">
      <c r="A568" s="122"/>
      <c r="B568" s="123"/>
      <c r="C568" s="123"/>
      <c r="D568" s="123"/>
      <c r="E568" s="37"/>
      <c r="F568" s="246" t="str">
        <f>'料金、単位一覧'!$A$69</f>
        <v>サービス提供体制強化加算(Ⅱ)</v>
      </c>
      <c r="G568" s="247"/>
      <c r="H568" s="247"/>
      <c r="I568" s="248"/>
      <c r="J568" s="115">
        <f>VLOOKUP(F568,'料金、単位一覧'!$A$68:$N$70,9,0)</f>
        <v>18</v>
      </c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>
        <f t="shared" si="100"/>
        <v>0</v>
      </c>
      <c r="AQ568" s="31">
        <f t="shared" si="105"/>
        <v>0</v>
      </c>
      <c r="AR568" s="312"/>
      <c r="AS568" s="312"/>
      <c r="AT568" s="319"/>
    </row>
    <row r="569" spans="1:46" ht="13" x14ac:dyDescent="0.2">
      <c r="A569" s="122"/>
      <c r="B569" s="123"/>
      <c r="C569" s="123"/>
      <c r="D569" s="123"/>
      <c r="E569" s="37"/>
      <c r="F569" s="246" t="str">
        <f>'料金、単位一覧'!$A$70</f>
        <v>サービス提供体制強化加算(Ⅲ)</v>
      </c>
      <c r="G569" s="247"/>
      <c r="H569" s="247"/>
      <c r="I569" s="248"/>
      <c r="J569" s="115">
        <f>VLOOKUP(F569,'料金、単位一覧'!$A$68:$N$70,9,0)</f>
        <v>6</v>
      </c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>
        <f t="shared" si="100"/>
        <v>0</v>
      </c>
      <c r="AQ569" s="31">
        <f t="shared" si="105"/>
        <v>0</v>
      </c>
      <c r="AR569" s="312"/>
      <c r="AS569" s="312"/>
      <c r="AT569" s="319"/>
    </row>
    <row r="570" spans="1:46" ht="12.65" customHeight="1" x14ac:dyDescent="0.2">
      <c r="A570" s="121"/>
      <c r="B570" s="4"/>
      <c r="C570" s="4"/>
      <c r="D570" s="4"/>
      <c r="E570" s="4"/>
      <c r="F570" s="246" t="s">
        <v>207</v>
      </c>
      <c r="G570" s="247"/>
      <c r="H570" s="247"/>
      <c r="I570" s="248"/>
      <c r="J570" s="124">
        <f>'料金、単位一覧'!$I$73</f>
        <v>-47</v>
      </c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>
        <f>IF(SUM($K$6:$AO$18)&gt;0,0,SUM(K570:AO570))</f>
        <v>0</v>
      </c>
      <c r="AQ570" s="31">
        <f t="shared" si="105"/>
        <v>0</v>
      </c>
      <c r="AR570" s="313"/>
      <c r="AS570" s="313"/>
      <c r="AT570" s="320"/>
    </row>
    <row r="571" spans="1:46" ht="12.65" customHeight="1" x14ac:dyDescent="0.2">
      <c r="A571" s="121"/>
      <c r="B571" s="296" t="s">
        <v>208</v>
      </c>
      <c r="C571" s="296"/>
      <c r="D571" s="296"/>
      <c r="E571" s="296"/>
      <c r="F571" s="280" t="str">
        <f>'料金、単位一覧'!$A$99</f>
        <v>昼食代</v>
      </c>
      <c r="G571" s="281"/>
      <c r="H571" s="281"/>
      <c r="I571" s="281"/>
      <c r="J571" s="125">
        <f>VLOOKUP(F571,'料金、単位一覧'!$A$99:$N$113,9,0)</f>
        <v>0</v>
      </c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>
        <f>SUM(K571:AO571)</f>
        <v>0</v>
      </c>
      <c r="AQ571" s="126" t="s">
        <v>217</v>
      </c>
      <c r="AR571" s="127">
        <f>AP571*J571</f>
        <v>0</v>
      </c>
      <c r="AS571" s="128"/>
      <c r="AT571" s="129">
        <f>AR571</f>
        <v>0</v>
      </c>
    </row>
    <row r="572" spans="1:46" ht="12.65" customHeight="1" x14ac:dyDescent="0.2">
      <c r="A572" s="121"/>
      <c r="B572" s="296"/>
      <c r="C572" s="296"/>
      <c r="D572" s="296"/>
      <c r="E572" s="296"/>
      <c r="F572" s="280" t="str">
        <f>'料金、単位一覧'!$A$100</f>
        <v>おやつ代</v>
      </c>
      <c r="G572" s="281"/>
      <c r="H572" s="281"/>
      <c r="I572" s="281"/>
      <c r="J572" s="125">
        <f>VLOOKUP(F572,'料金、単位一覧'!$A$99:$N$113,9,0)</f>
        <v>0</v>
      </c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>
        <f t="shared" ref="AP572:AP584" si="106">SUM(K572:AO572)</f>
        <v>0</v>
      </c>
      <c r="AQ572" s="126" t="s">
        <v>217</v>
      </c>
      <c r="AR572" s="127">
        <f>IFERROR(AP572*J572,"")</f>
        <v>0</v>
      </c>
      <c r="AS572" s="34"/>
      <c r="AT572" s="130">
        <f t="shared" ref="AT572:AT583" si="107">AR572</f>
        <v>0</v>
      </c>
    </row>
    <row r="573" spans="1:46" ht="12.65" customHeight="1" x14ac:dyDescent="0.2">
      <c r="A573" s="121"/>
      <c r="B573" s="296"/>
      <c r="C573" s="296"/>
      <c r="D573" s="296"/>
      <c r="E573" s="296"/>
      <c r="F573" s="280" t="str">
        <f>'料金、単位一覧'!$A$101</f>
        <v>パット代</v>
      </c>
      <c r="G573" s="281"/>
      <c r="H573" s="281"/>
      <c r="I573" s="281"/>
      <c r="J573" s="125">
        <f>VLOOKUP(F573,'料金、単位一覧'!$A$99:$N$113,9,0)</f>
        <v>0</v>
      </c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>
        <f t="shared" si="106"/>
        <v>0</v>
      </c>
      <c r="AQ573" s="126" t="s">
        <v>217</v>
      </c>
      <c r="AR573" s="127">
        <f t="shared" ref="AR573:AR584" si="108">AP573*J573</f>
        <v>0</v>
      </c>
      <c r="AS573" s="34"/>
      <c r="AT573" s="130">
        <f t="shared" si="107"/>
        <v>0</v>
      </c>
    </row>
    <row r="574" spans="1:46" ht="12.65" customHeight="1" x14ac:dyDescent="0.2">
      <c r="A574" s="121"/>
      <c r="B574" s="296"/>
      <c r="C574" s="296"/>
      <c r="D574" s="296"/>
      <c r="E574" s="296"/>
      <c r="F574" s="280" t="str">
        <f>'料金、単位一覧'!$A$102</f>
        <v>リハビリパンツ代</v>
      </c>
      <c r="G574" s="281"/>
      <c r="H574" s="281"/>
      <c r="I574" s="281"/>
      <c r="J574" s="125">
        <f>VLOOKUP(F574,'料金、単位一覧'!$A$99:$N$113,9,0)</f>
        <v>0</v>
      </c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>
        <f t="shared" si="106"/>
        <v>0</v>
      </c>
      <c r="AQ574" s="126" t="s">
        <v>217</v>
      </c>
      <c r="AR574" s="127">
        <f t="shared" si="108"/>
        <v>0</v>
      </c>
      <c r="AS574" s="34"/>
      <c r="AT574" s="130">
        <f t="shared" si="107"/>
        <v>0</v>
      </c>
    </row>
    <row r="575" spans="1:46" ht="12.65" customHeight="1" x14ac:dyDescent="0.2">
      <c r="A575" s="121"/>
      <c r="B575" s="296"/>
      <c r="C575" s="296"/>
      <c r="D575" s="296"/>
      <c r="E575" s="296"/>
      <c r="F575" s="280" t="str">
        <f>'料金、単位一覧'!$A$103</f>
        <v>おむつ代</v>
      </c>
      <c r="G575" s="281"/>
      <c r="H575" s="281"/>
      <c r="I575" s="281"/>
      <c r="J575" s="125">
        <f>VLOOKUP(F575,'料金、単位一覧'!$A$99:$N$113,9,0)</f>
        <v>0</v>
      </c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>
        <f t="shared" si="106"/>
        <v>0</v>
      </c>
      <c r="AQ575" s="126" t="s">
        <v>217</v>
      </c>
      <c r="AR575" s="127">
        <f t="shared" si="108"/>
        <v>0</v>
      </c>
      <c r="AS575" s="34"/>
      <c r="AT575" s="130">
        <f t="shared" si="107"/>
        <v>0</v>
      </c>
    </row>
    <row r="576" spans="1:46" ht="12.65" customHeight="1" x14ac:dyDescent="0.2">
      <c r="A576" s="121"/>
      <c r="B576" s="296"/>
      <c r="C576" s="296"/>
      <c r="D576" s="296"/>
      <c r="E576" s="296"/>
      <c r="F576" s="280" t="str">
        <f>'料金、単位一覧'!$A$104</f>
        <v>お泊りサービス</v>
      </c>
      <c r="G576" s="281"/>
      <c r="H576" s="281"/>
      <c r="I576" s="281"/>
      <c r="J576" s="125">
        <f>VLOOKUP(F576,'料金、単位一覧'!$A$99:$N$113,9,0)</f>
        <v>0</v>
      </c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>
        <f t="shared" si="106"/>
        <v>0</v>
      </c>
      <c r="AQ576" s="126" t="s">
        <v>217</v>
      </c>
      <c r="AR576" s="127">
        <f t="shared" si="108"/>
        <v>0</v>
      </c>
      <c r="AS576" s="34"/>
      <c r="AT576" s="130">
        <f t="shared" si="107"/>
        <v>0</v>
      </c>
    </row>
    <row r="577" spans="1:47" ht="12.65" customHeight="1" x14ac:dyDescent="0.2">
      <c r="A577" s="121"/>
      <c r="B577" s="296"/>
      <c r="C577" s="296"/>
      <c r="D577" s="296"/>
      <c r="E577" s="296"/>
      <c r="F577" s="280" t="str">
        <f>'料金、単位一覧'!$A$105</f>
        <v>シーツ交換代</v>
      </c>
      <c r="G577" s="281"/>
      <c r="H577" s="281"/>
      <c r="I577" s="281"/>
      <c r="J577" s="125">
        <f>VLOOKUP(F577,'料金、単位一覧'!$A$99:$N$113,9,0)</f>
        <v>0</v>
      </c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>
        <f t="shared" si="106"/>
        <v>0</v>
      </c>
      <c r="AQ577" s="126" t="s">
        <v>217</v>
      </c>
      <c r="AR577" s="127">
        <f t="shared" si="108"/>
        <v>0</v>
      </c>
      <c r="AS577" s="34"/>
      <c r="AT577" s="130">
        <f t="shared" si="107"/>
        <v>0</v>
      </c>
    </row>
    <row r="578" spans="1:47" ht="12.65" customHeight="1" x14ac:dyDescent="0.2">
      <c r="A578" s="121"/>
      <c r="B578" s="296"/>
      <c r="C578" s="296"/>
      <c r="D578" s="296"/>
      <c r="E578" s="296"/>
      <c r="F578" s="280" t="str">
        <f>'料金、単位一覧'!$A$106</f>
        <v>夕食代</v>
      </c>
      <c r="G578" s="281"/>
      <c r="H578" s="281"/>
      <c r="I578" s="281"/>
      <c r="J578" s="125">
        <f>VLOOKUP(F578,'料金、単位一覧'!$A$99:$N$113,9,0)</f>
        <v>0</v>
      </c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>
        <f t="shared" si="106"/>
        <v>0</v>
      </c>
      <c r="AQ578" s="126" t="s">
        <v>217</v>
      </c>
      <c r="AR578" s="127">
        <f t="shared" si="108"/>
        <v>0</v>
      </c>
      <c r="AS578" s="34"/>
      <c r="AT578" s="130">
        <f t="shared" si="107"/>
        <v>0</v>
      </c>
    </row>
    <row r="579" spans="1:47" ht="12.65" customHeight="1" x14ac:dyDescent="0.2">
      <c r="A579" s="121"/>
      <c r="B579" s="296"/>
      <c r="C579" s="296"/>
      <c r="D579" s="296"/>
      <c r="E579" s="296"/>
      <c r="F579" s="280" t="str">
        <f>'料金、単位一覧'!$A$107</f>
        <v>朝食代</v>
      </c>
      <c r="G579" s="281"/>
      <c r="H579" s="281"/>
      <c r="I579" s="281"/>
      <c r="J579" s="125">
        <f>VLOOKUP(F579,'料金、単位一覧'!$A$99:$N$113,9,0)</f>
        <v>0</v>
      </c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>
        <f t="shared" si="106"/>
        <v>0</v>
      </c>
      <c r="AQ579" s="126" t="s">
        <v>217</v>
      </c>
      <c r="AR579" s="127">
        <f t="shared" si="108"/>
        <v>0</v>
      </c>
      <c r="AS579" s="34"/>
      <c r="AT579" s="130">
        <f t="shared" si="107"/>
        <v>0</v>
      </c>
    </row>
    <row r="580" spans="1:47" ht="12.65" customHeight="1" x14ac:dyDescent="0.2">
      <c r="A580" s="121"/>
      <c r="B580" s="296"/>
      <c r="C580" s="296"/>
      <c r="D580" s="296"/>
      <c r="E580" s="296"/>
      <c r="F580" s="280" t="str">
        <f>'料金、単位一覧'!$A$108</f>
        <v>時間外利用料</v>
      </c>
      <c r="G580" s="281"/>
      <c r="H580" s="281"/>
      <c r="I580" s="281"/>
      <c r="J580" s="125">
        <f>VLOOKUP(F580,'料金、単位一覧'!$A$99:$N$113,9,0)</f>
        <v>0</v>
      </c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>
        <f t="shared" si="106"/>
        <v>0</v>
      </c>
      <c r="AQ580" s="126" t="s">
        <v>217</v>
      </c>
      <c r="AR580" s="127">
        <f t="shared" si="108"/>
        <v>0</v>
      </c>
      <c r="AS580" s="34"/>
      <c r="AT580" s="130">
        <f t="shared" si="107"/>
        <v>0</v>
      </c>
    </row>
    <row r="581" spans="1:47" ht="12.65" customHeight="1" x14ac:dyDescent="0.2">
      <c r="A581" s="121"/>
      <c r="B581" s="296"/>
      <c r="C581" s="296"/>
      <c r="D581" s="296"/>
      <c r="E581" s="296"/>
      <c r="F581" s="280" t="str">
        <f>'料金、単位一覧'!$A$109</f>
        <v>洗濯代</v>
      </c>
      <c r="G581" s="281"/>
      <c r="H581" s="281"/>
      <c r="I581" s="281"/>
      <c r="J581" s="125">
        <f>VLOOKUP(F581,'料金、単位一覧'!$A$99:$N$113,9,0)</f>
        <v>0</v>
      </c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>
        <f t="shared" si="106"/>
        <v>0</v>
      </c>
      <c r="AQ581" s="126" t="s">
        <v>217</v>
      </c>
      <c r="AR581" s="127">
        <f t="shared" si="108"/>
        <v>0</v>
      </c>
      <c r="AS581" s="34"/>
      <c r="AT581" s="130">
        <f t="shared" si="107"/>
        <v>0</v>
      </c>
    </row>
    <row r="582" spans="1:47" ht="12.65" customHeight="1" x14ac:dyDescent="0.2">
      <c r="A582" s="121"/>
      <c r="B582" s="296"/>
      <c r="C582" s="296"/>
      <c r="D582" s="296"/>
      <c r="E582" s="296"/>
      <c r="F582" s="280" t="str">
        <f>'料金、単位一覧'!$A$110</f>
        <v>通院サポート（最初の３時間）</v>
      </c>
      <c r="G582" s="281"/>
      <c r="H582" s="281"/>
      <c r="I582" s="281"/>
      <c r="J582" s="125">
        <f>VLOOKUP(F582,'料金、単位一覧'!$A$99:$N$113,9,0)</f>
        <v>0</v>
      </c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>
        <f t="shared" si="106"/>
        <v>0</v>
      </c>
      <c r="AQ582" s="126" t="s">
        <v>217</v>
      </c>
      <c r="AR582" s="127">
        <f t="shared" si="108"/>
        <v>0</v>
      </c>
      <c r="AS582" s="34"/>
      <c r="AT582" s="130">
        <f t="shared" si="107"/>
        <v>0</v>
      </c>
    </row>
    <row r="583" spans="1:47" ht="12.65" customHeight="1" x14ac:dyDescent="0.2">
      <c r="A583" s="121"/>
      <c r="B583" s="296"/>
      <c r="C583" s="296"/>
      <c r="D583" s="296"/>
      <c r="E583" s="296"/>
      <c r="F583" s="280" t="str">
        <f>'料金、単位一覧'!$A$111</f>
        <v>通院サポート延長（１時間毎）</v>
      </c>
      <c r="G583" s="281"/>
      <c r="H583" s="281"/>
      <c r="I583" s="281"/>
      <c r="J583" s="125">
        <f>VLOOKUP(F583,'料金、単位一覧'!$A$99:$N$113,9,0)</f>
        <v>0</v>
      </c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>
        <f t="shared" si="106"/>
        <v>0</v>
      </c>
      <c r="AQ583" s="126" t="s">
        <v>217</v>
      </c>
      <c r="AR583" s="127">
        <f t="shared" si="108"/>
        <v>0</v>
      </c>
      <c r="AS583" s="34"/>
      <c r="AT583" s="130">
        <f t="shared" si="107"/>
        <v>0</v>
      </c>
    </row>
    <row r="584" spans="1:47" ht="12.65" customHeight="1" x14ac:dyDescent="0.2">
      <c r="A584" s="121"/>
      <c r="B584" s="296"/>
      <c r="C584" s="296"/>
      <c r="D584" s="296"/>
      <c r="E584" s="296"/>
      <c r="F584" s="280" t="str">
        <f>'料金、単位一覧'!$A$112</f>
        <v>保険外事業利用（要介護）</v>
      </c>
      <c r="G584" s="281"/>
      <c r="H584" s="281"/>
      <c r="I584" s="281"/>
      <c r="J584" s="125">
        <f>VLOOKUP(F584,'料金、単位一覧'!$A$99:$N$113,9,0)</f>
        <v>0</v>
      </c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>
        <f t="shared" si="106"/>
        <v>0</v>
      </c>
      <c r="AQ584" s="126" t="s">
        <v>217</v>
      </c>
      <c r="AR584" s="127">
        <f t="shared" si="108"/>
        <v>0</v>
      </c>
      <c r="AS584" s="34"/>
      <c r="AT584" s="130">
        <f>AR584</f>
        <v>0</v>
      </c>
    </row>
    <row r="585" spans="1:47" ht="12.65" customHeight="1" x14ac:dyDescent="0.2">
      <c r="A585" s="121"/>
      <c r="B585" s="296"/>
      <c r="C585" s="296"/>
      <c r="D585" s="296"/>
      <c r="E585" s="296"/>
      <c r="F585" s="280" t="str">
        <f>'料金、単位一覧'!$A$113</f>
        <v>通所介護実費請求（要支援）</v>
      </c>
      <c r="G585" s="281"/>
      <c r="H585" s="281"/>
      <c r="I585" s="281"/>
      <c r="J585" s="131">
        <f>VLOOKUP(F585,'料金、単位一覧'!$A$99:$N$113,9,0)</f>
        <v>0</v>
      </c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>
        <f>SUM(K585:AO585)</f>
        <v>0</v>
      </c>
      <c r="AQ585" s="126" t="s">
        <v>217</v>
      </c>
      <c r="AR585" s="127">
        <f>AP585*J585</f>
        <v>0</v>
      </c>
      <c r="AS585" s="34"/>
      <c r="AT585" s="130">
        <f>AR585</f>
        <v>0</v>
      </c>
    </row>
    <row r="586" spans="1:47" ht="12.65" customHeight="1" x14ac:dyDescent="0.2">
      <c r="A586" s="121"/>
      <c r="B586" s="296" t="s">
        <v>218</v>
      </c>
      <c r="C586" s="296"/>
      <c r="D586" s="296"/>
      <c r="E586" s="296"/>
      <c r="F586" s="181"/>
      <c r="G586" s="300"/>
      <c r="H586" s="300"/>
      <c r="I586" s="301"/>
      <c r="J586" s="132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126" t="s">
        <v>217</v>
      </c>
      <c r="AQ586" s="126" t="s">
        <v>217</v>
      </c>
      <c r="AR586" s="127"/>
      <c r="AS586" s="34"/>
      <c r="AT586" s="130">
        <f t="shared" ref="AT586:AT588" si="109">AR586</f>
        <v>0</v>
      </c>
    </row>
    <row r="587" spans="1:47" ht="12.65" customHeight="1" x14ac:dyDescent="0.2">
      <c r="A587" s="121"/>
      <c r="B587" s="296"/>
      <c r="C587" s="296"/>
      <c r="D587" s="296"/>
      <c r="E587" s="296"/>
      <c r="F587" s="181"/>
      <c r="G587" s="300"/>
      <c r="H587" s="300"/>
      <c r="I587" s="301"/>
      <c r="J587" s="132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126" t="s">
        <v>217</v>
      </c>
      <c r="AQ587" s="126" t="s">
        <v>217</v>
      </c>
      <c r="AR587" s="127"/>
      <c r="AS587" s="34"/>
      <c r="AT587" s="130">
        <f t="shared" si="109"/>
        <v>0</v>
      </c>
    </row>
    <row r="588" spans="1:47" ht="12.65" customHeight="1" thickBot="1" x14ac:dyDescent="0.25">
      <c r="A588" s="121"/>
      <c r="B588" s="314"/>
      <c r="C588" s="314"/>
      <c r="D588" s="314"/>
      <c r="E588" s="314"/>
      <c r="F588" s="302"/>
      <c r="G588" s="303"/>
      <c r="H588" s="303"/>
      <c r="I588" s="304"/>
      <c r="J588" s="133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34" t="s">
        <v>217</v>
      </c>
      <c r="AQ588" s="134" t="s">
        <v>217</v>
      </c>
      <c r="AR588" s="135"/>
      <c r="AS588" s="135"/>
      <c r="AT588" s="136">
        <f t="shared" si="109"/>
        <v>0</v>
      </c>
    </row>
    <row r="589" spans="1:47" ht="30" customHeight="1" thickBot="1" x14ac:dyDescent="0.25">
      <c r="A589" s="315" t="s">
        <v>9</v>
      </c>
      <c r="B589" s="316"/>
      <c r="C589" s="316"/>
      <c r="D589" s="316"/>
      <c r="E589" s="317"/>
      <c r="F589" s="297">
        <f>SUM(AT525:AT588)</f>
        <v>0</v>
      </c>
      <c r="G589" s="298"/>
      <c r="H589" s="298"/>
      <c r="I589" s="299"/>
      <c r="J589" s="137"/>
      <c r="K589" s="309" t="s">
        <v>28</v>
      </c>
      <c r="L589" s="306"/>
      <c r="M589" s="306"/>
      <c r="N589" s="306"/>
      <c r="O589" s="307"/>
      <c r="P589" s="310">
        <f>SUM(AT525:AT570)</f>
        <v>0</v>
      </c>
      <c r="Q589" s="298"/>
      <c r="R589" s="298"/>
      <c r="S589" s="298"/>
      <c r="T589" s="299"/>
      <c r="U589" s="305" t="s">
        <v>29</v>
      </c>
      <c r="V589" s="306"/>
      <c r="W589" s="306"/>
      <c r="X589" s="306"/>
      <c r="Y589" s="307"/>
      <c r="Z589" s="310">
        <f>SUM(AT571:AT588)</f>
        <v>0</v>
      </c>
      <c r="AA589" s="298"/>
      <c r="AB589" s="298"/>
      <c r="AC589" s="298"/>
      <c r="AD589" s="299"/>
      <c r="AE589" s="305" t="s">
        <v>30</v>
      </c>
      <c r="AF589" s="306"/>
      <c r="AG589" s="306"/>
      <c r="AH589" s="306"/>
      <c r="AI589" s="307"/>
      <c r="AJ589" s="308">
        <f>SUM(AQ526:AQ545,AQ547:AQ570)</f>
        <v>0</v>
      </c>
      <c r="AK589" s="298"/>
      <c r="AL589" s="298"/>
      <c r="AM589" s="298"/>
      <c r="AN589" s="298"/>
      <c r="AO589" s="299"/>
      <c r="AP589" s="138"/>
      <c r="AQ589" s="139"/>
      <c r="AR589" s="139"/>
      <c r="AS589" s="139"/>
      <c r="AT589" s="140"/>
    </row>
    <row r="590" spans="1:47" ht="17.25" customHeight="1" x14ac:dyDescent="0.2">
      <c r="A590" s="238" t="s">
        <v>1</v>
      </c>
      <c r="B590" s="239"/>
      <c r="C590" s="239"/>
      <c r="D590" s="239"/>
      <c r="E590" s="240"/>
      <c r="F590" s="240" t="s">
        <v>4</v>
      </c>
      <c r="G590" s="236"/>
      <c r="H590" s="236"/>
      <c r="I590" s="236"/>
      <c r="J590" s="107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7"/>
      <c r="AQ590" s="108">
        <f>IFERROR(ROUND(ROUND(VLOOKUP($O$2,'料金、単位一覧'!$A$79:$L$96,9,0)*SUM(AQ591:AQ635),0),"0"),0)</f>
        <v>0</v>
      </c>
      <c r="AR590" s="109">
        <f>TRUNC(TRUNC(SUM(AQ590,AQ591:AQ635)*'料金、単位一覧'!$P$4)-TRUNC(SUM(AQ591:AQ635)*'料金、単位一覧'!$P$4))</f>
        <v>0</v>
      </c>
      <c r="AS590" s="109">
        <f>TRUNC(AR590*A611,0)</f>
        <v>0</v>
      </c>
      <c r="AT590" s="110">
        <f>AR590-AS590</f>
        <v>0</v>
      </c>
      <c r="AU590" s="111">
        <f>AR590</f>
        <v>0</v>
      </c>
    </row>
    <row r="591" spans="1:47" ht="12.65" customHeight="1" x14ac:dyDescent="0.2">
      <c r="A591" s="292"/>
      <c r="B591" s="293"/>
      <c r="C591" s="293"/>
      <c r="D591" s="293"/>
      <c r="E591" s="294" t="s">
        <v>10</v>
      </c>
      <c r="F591" s="241" t="s">
        <v>11</v>
      </c>
      <c r="G591" s="241"/>
      <c r="H591" s="241"/>
      <c r="I591" s="241"/>
      <c r="J591" s="112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>
        <f>SUM(K591:AO591)</f>
        <v>0</v>
      </c>
      <c r="AQ591" s="113" t="str">
        <f>IF(AP591&gt;=1,CHOOSE($A602,'料金、単位一覧'!$H$7,'料金、単位一覧'!$H$8),"0")</f>
        <v>0</v>
      </c>
      <c r="AR591" s="311">
        <f>TRUNC(SUM(AQ591:AQ635)*'料金、単位一覧'!$P$4)</f>
        <v>0</v>
      </c>
      <c r="AS591" s="311">
        <f>TRUNC(AR591*A611,0)</f>
        <v>0</v>
      </c>
      <c r="AT591" s="318">
        <f>AR591-AS591</f>
        <v>0</v>
      </c>
      <c r="AU591" s="3"/>
    </row>
    <row r="592" spans="1:47" ht="12.65" customHeight="1" x14ac:dyDescent="0.2">
      <c r="A592" s="292"/>
      <c r="B592" s="293"/>
      <c r="C592" s="293"/>
      <c r="D592" s="293"/>
      <c r="E592" s="294"/>
      <c r="F592" s="245" t="s">
        <v>12</v>
      </c>
      <c r="G592" s="245"/>
      <c r="H592" s="245"/>
      <c r="I592" s="245"/>
      <c r="J592" s="64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>
        <f>SUM(K592:AO592)</f>
        <v>0</v>
      </c>
      <c r="AQ592" s="114">
        <f>IF(AP592&gt;=1,TRUNC(CHOOSE($A602,'料金、単位一覧'!$K$7*AP592,'料金、単位一覧'!$K$8*AP592),"0"),0)</f>
        <v>0</v>
      </c>
      <c r="AR592" s="312"/>
      <c r="AS592" s="312"/>
      <c r="AT592" s="319"/>
    </row>
    <row r="593" spans="1:46" ht="12.65" customHeight="1" x14ac:dyDescent="0.2">
      <c r="A593" s="292"/>
      <c r="B593" s="293"/>
      <c r="C593" s="293"/>
      <c r="D593" s="293"/>
      <c r="E593" s="294"/>
      <c r="F593" s="245" t="str">
        <f>'料金、単位一覧'!$A$22</f>
        <v>生活機能向上グループ活動加算</v>
      </c>
      <c r="G593" s="245"/>
      <c r="H593" s="245"/>
      <c r="I593" s="245"/>
      <c r="J593" s="115">
        <f>VLOOKUP(F593,'料金、単位一覧'!$A$22:$N$28,9,0)</f>
        <v>100</v>
      </c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>
        <f>SUM(K593:AO593)</f>
        <v>0</v>
      </c>
      <c r="AQ593" s="30" t="str">
        <f>IF(AP593&gt;=1,J593,"0")</f>
        <v>0</v>
      </c>
      <c r="AR593" s="312"/>
      <c r="AS593" s="312"/>
      <c r="AT593" s="319"/>
    </row>
    <row r="594" spans="1:46" ht="12.65" customHeight="1" x14ac:dyDescent="0.2">
      <c r="A594" s="292"/>
      <c r="B594" s="293"/>
      <c r="C594" s="293"/>
      <c r="D594" s="293"/>
      <c r="E594" s="294"/>
      <c r="F594" s="245" t="str">
        <f>'料金、単位一覧'!$A$23</f>
        <v>若年性認知症利用者受入加算</v>
      </c>
      <c r="G594" s="245"/>
      <c r="H594" s="245"/>
      <c r="I594" s="245"/>
      <c r="J594" s="115">
        <f>VLOOKUP(F594,'料金、単位一覧'!$A$22:$N$28,9,0)</f>
        <v>240</v>
      </c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>
        <f t="shared" ref="AP594:AP603" si="110">SUM(K594:AO594)</f>
        <v>0</v>
      </c>
      <c r="AQ594" s="30" t="str">
        <f>IF(AP594&gt;=1,J594,"0")</f>
        <v>0</v>
      </c>
      <c r="AR594" s="312"/>
      <c r="AS594" s="312"/>
      <c r="AT594" s="319"/>
    </row>
    <row r="595" spans="1:46" ht="12.65" customHeight="1" x14ac:dyDescent="0.2">
      <c r="A595" s="292"/>
      <c r="B595" s="293"/>
      <c r="C595" s="293"/>
      <c r="D595" s="293"/>
      <c r="E595" s="294"/>
      <c r="F595" s="245" t="str">
        <f>'料金、単位一覧'!$A$24</f>
        <v>栄養アセスメント加算</v>
      </c>
      <c r="G595" s="245"/>
      <c r="H595" s="245"/>
      <c r="I595" s="245"/>
      <c r="J595" s="115">
        <f>VLOOKUP(F595,'料金、単位一覧'!$A$22:$N$28,9,0)</f>
        <v>50</v>
      </c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>
        <f t="shared" si="110"/>
        <v>0</v>
      </c>
      <c r="AQ595" s="30" t="str">
        <f t="shared" ref="AQ595:AQ599" si="111">IF(AP595&gt;=1,J595,"0")</f>
        <v>0</v>
      </c>
      <c r="AR595" s="312"/>
      <c r="AS595" s="312"/>
      <c r="AT595" s="319"/>
    </row>
    <row r="596" spans="1:46" ht="12.65" customHeight="1" x14ac:dyDescent="0.2">
      <c r="A596" s="292"/>
      <c r="B596" s="293"/>
      <c r="C596" s="293"/>
      <c r="D596" s="293"/>
      <c r="E596" s="294"/>
      <c r="F596" s="245" t="str">
        <f>'料金、単位一覧'!$A$25</f>
        <v>栄養改善加算</v>
      </c>
      <c r="G596" s="245"/>
      <c r="H596" s="245"/>
      <c r="I596" s="245"/>
      <c r="J596" s="115">
        <f>VLOOKUP(F596,'料金、単位一覧'!$A$22:$N$28,9,0)</f>
        <v>200</v>
      </c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>
        <f t="shared" si="110"/>
        <v>0</v>
      </c>
      <c r="AQ596" s="30" t="str">
        <f t="shared" si="111"/>
        <v>0</v>
      </c>
      <c r="AR596" s="312"/>
      <c r="AS596" s="312"/>
      <c r="AT596" s="319"/>
    </row>
    <row r="597" spans="1:46" ht="12.65" customHeight="1" x14ac:dyDescent="0.2">
      <c r="A597" s="292"/>
      <c r="B597" s="293"/>
      <c r="C597" s="293"/>
      <c r="D597" s="293"/>
      <c r="E597" s="294"/>
      <c r="F597" s="245" t="str">
        <f>'料金、単位一覧'!$A$26</f>
        <v>生活機能向上加算(Ⅰ)</v>
      </c>
      <c r="G597" s="245"/>
      <c r="H597" s="245"/>
      <c r="I597" s="245"/>
      <c r="J597" s="115">
        <f>VLOOKUP(F597,'料金、単位一覧'!$A$22:$N$28,9,0)</f>
        <v>150</v>
      </c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>
        <f t="shared" si="110"/>
        <v>0</v>
      </c>
      <c r="AQ597" s="30" t="str">
        <f t="shared" si="111"/>
        <v>0</v>
      </c>
      <c r="AR597" s="312"/>
      <c r="AS597" s="312"/>
      <c r="AT597" s="319"/>
    </row>
    <row r="598" spans="1:46" ht="12.65" customHeight="1" x14ac:dyDescent="0.2">
      <c r="A598" s="292"/>
      <c r="B598" s="293"/>
      <c r="C598" s="293"/>
      <c r="D598" s="293"/>
      <c r="E598" s="294"/>
      <c r="F598" s="245" t="str">
        <f>'料金、単位一覧'!$A$27</f>
        <v>生活機能向上加算(Ⅱ)</v>
      </c>
      <c r="G598" s="245"/>
      <c r="H598" s="245"/>
      <c r="I598" s="245"/>
      <c r="J598" s="115">
        <f>VLOOKUP(F598,'料金、単位一覧'!$A$22:$N$28,9,0)</f>
        <v>160</v>
      </c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>
        <f t="shared" si="110"/>
        <v>0</v>
      </c>
      <c r="AQ598" s="30" t="str">
        <f t="shared" si="111"/>
        <v>0</v>
      </c>
      <c r="AR598" s="312"/>
      <c r="AS598" s="312"/>
      <c r="AT598" s="319"/>
    </row>
    <row r="599" spans="1:46" ht="12.65" customHeight="1" x14ac:dyDescent="0.2">
      <c r="A599" s="292"/>
      <c r="B599" s="293"/>
      <c r="C599" s="293"/>
      <c r="D599" s="293"/>
      <c r="E599" s="294"/>
      <c r="F599" s="245" t="str">
        <f>'料金、単位一覧'!$A$28</f>
        <v>一体的サービス提供加算</v>
      </c>
      <c r="G599" s="245"/>
      <c r="H599" s="245"/>
      <c r="I599" s="245"/>
      <c r="J599" s="115">
        <f>VLOOKUP(F599,'料金、単位一覧'!$A$22:$N$28,9,0)</f>
        <v>480</v>
      </c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>
        <f t="shared" si="110"/>
        <v>0</v>
      </c>
      <c r="AQ599" s="30" t="str">
        <f t="shared" si="111"/>
        <v>0</v>
      </c>
      <c r="AR599" s="312"/>
      <c r="AS599" s="312"/>
      <c r="AT599" s="319"/>
    </row>
    <row r="600" spans="1:46" ht="12.65" customHeight="1" x14ac:dyDescent="0.2">
      <c r="A600" s="270"/>
      <c r="B600" s="271"/>
      <c r="C600" s="271"/>
      <c r="D600" s="271"/>
      <c r="E600" s="295"/>
      <c r="F600" s="246" t="str">
        <f>'料金、単位一覧'!$A$17</f>
        <v>サービス提供体制強化加算(Ⅰ)</v>
      </c>
      <c r="G600" s="247"/>
      <c r="H600" s="247"/>
      <c r="I600" s="248"/>
      <c r="J600" s="116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  <c r="AK600" s="117"/>
      <c r="AL600" s="117"/>
      <c r="AM600" s="117"/>
      <c r="AN600" s="117"/>
      <c r="AO600" s="117"/>
      <c r="AP600" s="28">
        <f t="shared" si="110"/>
        <v>0</v>
      </c>
      <c r="AQ600" s="30" t="str">
        <f>IF(AP600&gt;=1,CHOOSE($A602,'料金、単位一覧'!$I$17,'料金、単位一覧'!$L$17),"0")</f>
        <v>0</v>
      </c>
      <c r="AR600" s="312"/>
      <c r="AS600" s="312"/>
      <c r="AT600" s="319"/>
    </row>
    <row r="601" spans="1:46" ht="12.65" customHeight="1" x14ac:dyDescent="0.2">
      <c r="A601" s="249" t="s">
        <v>22</v>
      </c>
      <c r="B601" s="250"/>
      <c r="C601" s="250"/>
      <c r="D601" s="250"/>
      <c r="E601" s="251"/>
      <c r="F601" s="246" t="str">
        <f>'料金、単位一覧'!$A$18</f>
        <v>サービス提供体制強化加算(Ⅱ)</v>
      </c>
      <c r="G601" s="247"/>
      <c r="H601" s="247"/>
      <c r="I601" s="248"/>
      <c r="J601" s="116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7"/>
      <c r="AM601" s="117"/>
      <c r="AN601" s="117"/>
      <c r="AO601" s="117"/>
      <c r="AP601" s="28">
        <f t="shared" si="110"/>
        <v>0</v>
      </c>
      <c r="AQ601" s="30" t="str">
        <f>IF(AP601&gt;=1,CHOOSE($A602,'料金、単位一覧'!$I$18,'料金、単位一覧'!$L$18),"0")</f>
        <v>0</v>
      </c>
      <c r="AR601" s="312"/>
      <c r="AS601" s="312"/>
      <c r="AT601" s="319"/>
    </row>
    <row r="602" spans="1:46" ht="12.65" customHeight="1" x14ac:dyDescent="0.2">
      <c r="A602" s="267"/>
      <c r="B602" s="268"/>
      <c r="C602" s="268"/>
      <c r="D602" s="268"/>
      <c r="E602" s="269"/>
      <c r="F602" s="246" t="str">
        <f>'料金、単位一覧'!$A$19</f>
        <v>サービス提供体制強化加算(Ⅲ)</v>
      </c>
      <c r="G602" s="247"/>
      <c r="H602" s="247"/>
      <c r="I602" s="248"/>
      <c r="J602" s="116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  <c r="AJ602" s="117"/>
      <c r="AK602" s="117"/>
      <c r="AL602" s="117"/>
      <c r="AM602" s="117"/>
      <c r="AN602" s="117"/>
      <c r="AO602" s="117"/>
      <c r="AP602" s="28">
        <f t="shared" si="110"/>
        <v>0</v>
      </c>
      <c r="AQ602" s="30" t="str">
        <f>IF(AP602&gt;=1,CHOOSE($A602,'料金、単位一覧'!$I$19,'料金、単位一覧'!$L$19),"0")</f>
        <v>0</v>
      </c>
      <c r="AR602" s="312"/>
      <c r="AS602" s="312"/>
      <c r="AT602" s="319"/>
    </row>
    <row r="603" spans="1:46" ht="12.65" customHeight="1" x14ac:dyDescent="0.2">
      <c r="A603" s="270"/>
      <c r="B603" s="271"/>
      <c r="C603" s="271"/>
      <c r="D603" s="271"/>
      <c r="E603" s="272"/>
      <c r="F603" s="245" t="s">
        <v>14</v>
      </c>
      <c r="G603" s="245"/>
      <c r="H603" s="245"/>
      <c r="I603" s="245"/>
      <c r="J603" s="64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>
        <f t="shared" si="110"/>
        <v>0</v>
      </c>
      <c r="AQ603" s="30" t="str">
        <f>IF(AP603&gt;=1,CHOOSE($A602,'料金、単位一覧'!$E$31,'料金、単位一覧'!$E$32),"0")</f>
        <v>0</v>
      </c>
      <c r="AR603" s="312"/>
      <c r="AS603" s="312"/>
      <c r="AT603" s="319"/>
    </row>
    <row r="604" spans="1:46" ht="12.65" customHeight="1" x14ac:dyDescent="0.2">
      <c r="A604" s="278" t="s">
        <v>23</v>
      </c>
      <c r="B604" s="279"/>
      <c r="C604" s="279"/>
      <c r="D604" s="279"/>
      <c r="E604" s="279"/>
      <c r="F604" s="241" t="s">
        <v>209</v>
      </c>
      <c r="G604" s="241"/>
      <c r="H604" s="241"/>
      <c r="I604" s="241"/>
      <c r="J604" s="112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>
        <f>IF(SUM(K591:AO603)&gt;0,0,SUM(K604:AO604))</f>
        <v>0</v>
      </c>
      <c r="AQ604" s="113">
        <f>IFERROR(TRUNC(CHOOSE(A605,'料金、単位一覧'!$E$37,'料金、単位一覧'!$E$38,'料金、単位一覧'!$E$39,'料金、単位一覧'!$E$40,'料金、単位一覧'!$E$41)*AP604),0)</f>
        <v>0</v>
      </c>
      <c r="AR604" s="312"/>
      <c r="AS604" s="312"/>
      <c r="AT604" s="319"/>
    </row>
    <row r="605" spans="1:46" ht="12.65" customHeight="1" x14ac:dyDescent="0.2">
      <c r="A605" s="285"/>
      <c r="B605" s="286"/>
      <c r="C605" s="286"/>
      <c r="D605" s="286"/>
      <c r="E605" s="286"/>
      <c r="F605" s="245" t="s">
        <v>210</v>
      </c>
      <c r="G605" s="245"/>
      <c r="H605" s="245"/>
      <c r="I605" s="245"/>
      <c r="J605" s="64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>
        <f>IF(SUM(K591:AO603)&gt;0,0,SUM(K605:AO605))</f>
        <v>0</v>
      </c>
      <c r="AQ605" s="30">
        <f>IFERROR(TRUNC(CHOOSE(A605,'料金、単位一覧'!$H$37,'料金、単位一覧'!$H$38,'料金、単位一覧'!$H$39,'料金、単位一覧'!$H$40,'料金、単位一覧'!$H$41)*AP605),0)</f>
        <v>0</v>
      </c>
      <c r="AR605" s="312"/>
      <c r="AS605" s="312"/>
      <c r="AT605" s="319"/>
    </row>
    <row r="606" spans="1:46" ht="12.65" customHeight="1" x14ac:dyDescent="0.2">
      <c r="A606" s="285"/>
      <c r="B606" s="286"/>
      <c r="C606" s="286"/>
      <c r="D606" s="286"/>
      <c r="E606" s="286"/>
      <c r="F606" s="245" t="s">
        <v>211</v>
      </c>
      <c r="G606" s="245"/>
      <c r="H606" s="245"/>
      <c r="I606" s="245"/>
      <c r="J606" s="64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>
        <f>IF(SUM(K591:AO603)&gt;0,0,SUM(K606:AO606))</f>
        <v>0</v>
      </c>
      <c r="AQ606" s="30">
        <f>IFERROR(TRUNC(CHOOSE(A605,'料金、単位一覧'!$K$37,'料金、単位一覧'!$K$38,'料金、単位一覧'!$K$39,'料金、単位一覧'!$K$40,'料金、単位一覧'!$K$41)*AP606),0)</f>
        <v>0</v>
      </c>
      <c r="AR606" s="312"/>
      <c r="AS606" s="312"/>
      <c r="AT606" s="319"/>
    </row>
    <row r="607" spans="1:46" ht="12.65" customHeight="1" x14ac:dyDescent="0.2">
      <c r="A607" s="287" t="s">
        <v>24</v>
      </c>
      <c r="B607" s="288"/>
      <c r="C607" s="288"/>
      <c r="D607" s="288"/>
      <c r="E607" s="288"/>
      <c r="F607" s="245" t="s">
        <v>212</v>
      </c>
      <c r="G607" s="245"/>
      <c r="H607" s="245"/>
      <c r="I607" s="245"/>
      <c r="J607" s="64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>
        <f>IF(SUM(K591:AO603)&gt;0,0,SUM(K607:AO607))</f>
        <v>0</v>
      </c>
      <c r="AQ607" s="30">
        <f>IFERROR(TRUNC(CHOOSE(A605,'料金、単位一覧'!$N$37,'料金、単位一覧'!$N$38,'料金、単位一覧'!$N$39,'料金、単位一覧'!$N$40,'料金、単位一覧'!$N$41)*AP607),0)</f>
        <v>0</v>
      </c>
      <c r="AR607" s="312"/>
      <c r="AS607" s="312"/>
      <c r="AT607" s="319"/>
    </row>
    <row r="608" spans="1:46" ht="12.65" customHeight="1" x14ac:dyDescent="0.2">
      <c r="A608" s="273" t="str">
        <f>IF(A620="NG","↑介護度を選択",VLOOKUP("選択",A618:E619,2,0))</f>
        <v>↑介護度を選択</v>
      </c>
      <c r="B608" s="274"/>
      <c r="C608" s="274"/>
      <c r="D608" s="274"/>
      <c r="E608" s="274"/>
      <c r="F608" s="245" t="s">
        <v>213</v>
      </c>
      <c r="G608" s="245"/>
      <c r="H608" s="245"/>
      <c r="I608" s="245"/>
      <c r="J608" s="64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>
        <f>IF(SUM(K591:AO603)&gt;0,0,SUM(K608:AO608))</f>
        <v>0</v>
      </c>
      <c r="AQ608" s="30">
        <f>IFERROR(TRUNC(CHOOSE(A605,'料金、単位一覧'!$Q$37,'料金、単位一覧'!$Q$38,'料金、単位一覧'!$Q$39,'料金、単位一覧'!$Q$40,'料金、単位一覧'!$Q$41)*AP608),0)</f>
        <v>0</v>
      </c>
      <c r="AR608" s="312"/>
      <c r="AS608" s="312"/>
      <c r="AT608" s="319"/>
    </row>
    <row r="609" spans="1:46" ht="12.65" customHeight="1" x14ac:dyDescent="0.2">
      <c r="A609" s="273"/>
      <c r="B609" s="274"/>
      <c r="C609" s="274"/>
      <c r="D609" s="274"/>
      <c r="E609" s="274"/>
      <c r="F609" s="245" t="s">
        <v>214</v>
      </c>
      <c r="G609" s="245"/>
      <c r="H609" s="245"/>
      <c r="I609" s="245"/>
      <c r="J609" s="64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>
        <f>IF(SUM(K591:AO603)&gt;0,0,SUM(K609:AO609))</f>
        <v>0</v>
      </c>
      <c r="AQ609" s="31">
        <f>IFERROR(TRUNC(CHOOSE(A605,'料金、単位一覧'!$T$37,'料金、単位一覧'!$T$38,'料金、単位一覧'!$T$39,'料金、単位一覧'!$T$40,'料金、単位一覧'!$T$41)*AP609),0)</f>
        <v>0</v>
      </c>
      <c r="AR609" s="312"/>
      <c r="AS609" s="312"/>
      <c r="AT609" s="319"/>
    </row>
    <row r="610" spans="1:46" ht="13" x14ac:dyDescent="0.2">
      <c r="A610" s="278" t="s">
        <v>25</v>
      </c>
      <c r="B610" s="279"/>
      <c r="C610" s="279"/>
      <c r="D610" s="279"/>
      <c r="E610" s="279"/>
      <c r="F610" s="245" t="s">
        <v>215</v>
      </c>
      <c r="G610" s="245"/>
      <c r="H610" s="245"/>
      <c r="I610" s="245"/>
      <c r="J610" s="64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>
        <f>IF(SUM(K591:AO603)&gt;0,0,SUM(K610:AO610))</f>
        <v>0</v>
      </c>
      <c r="AQ610" s="31">
        <f>IFERROR(TRUNC(CHOOSE(A605,'料金、単位一覧'!$W$37,'料金、単位一覧'!$W$38,'料金、単位一覧'!$W$39,'料金、単位一覧'!$W$40,'料金、単位一覧'!$W$41)*AP610),0)</f>
        <v>0</v>
      </c>
      <c r="AR610" s="312"/>
      <c r="AS610" s="312"/>
      <c r="AT610" s="319"/>
    </row>
    <row r="611" spans="1:46" ht="13" x14ac:dyDescent="0.2">
      <c r="A611" s="282">
        <v>0.9</v>
      </c>
      <c r="B611" s="283"/>
      <c r="C611" s="283"/>
      <c r="D611" s="283"/>
      <c r="E611" s="283"/>
      <c r="F611" s="277" t="str">
        <f>'料金、単位一覧'!$A$64</f>
        <v>地域通所介護感染症災害3％加算</v>
      </c>
      <c r="G611" s="247"/>
      <c r="H611" s="247"/>
      <c r="I611" s="248"/>
      <c r="J611" s="11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>
        <f>IF(SUM(K604:AO610)&gt;0,0,SUM(K611:AO611))</f>
        <v>0</v>
      </c>
      <c r="AQ611" s="31" t="str">
        <f>IF($AA$2="する",ROUND(SUM(AQ604:AQ610)*0.03,0),"－")</f>
        <v>－</v>
      </c>
      <c r="AR611" s="312"/>
      <c r="AS611" s="312"/>
      <c r="AT611" s="319"/>
    </row>
    <row r="612" spans="1:46" ht="12.65" customHeight="1" x14ac:dyDescent="0.2">
      <c r="A612" s="282"/>
      <c r="B612" s="283"/>
      <c r="C612" s="283"/>
      <c r="D612" s="283"/>
      <c r="E612" s="284"/>
      <c r="F612" s="275" t="str">
        <f>'料金、単位一覧'!$A$44</f>
        <v>延長加算</v>
      </c>
      <c r="G612" s="276"/>
      <c r="H612" s="276"/>
      <c r="I612" s="119" t="str">
        <f>VLOOKUP(F612,'料金、単位一覧'!$A$44:$AD$65,26,0)</f>
        <v>1H</v>
      </c>
      <c r="J612" s="115">
        <f>VLOOKUP(F612,'料金、単位一覧'!$A$44:$N$65,9,0)</f>
        <v>50</v>
      </c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>
        <f t="shared" ref="AP612:AP634" si="112">IF(SUM($K$6:$AO$18)&gt;0,0,SUM(K612:AO612))</f>
        <v>0</v>
      </c>
      <c r="AQ612" s="31">
        <f>(COUNTIF($K612:$AO612,"&gt;=5")*($J612*5))+(COUNTIF($K612:$AO612,"=4")*($J612*4))+(COUNTIF($K612:$AO612,"=3")*($J612*3))+(COUNTIF($K612:$AO612,"=2")*($J612*2))+(COUNTIF($K612:$AO612,"=1")*$J612)</f>
        <v>0</v>
      </c>
      <c r="AR612" s="312"/>
      <c r="AS612" s="312"/>
      <c r="AT612" s="319"/>
    </row>
    <row r="613" spans="1:46" ht="12.65" customHeight="1" x14ac:dyDescent="0.2">
      <c r="A613" s="278" t="s">
        <v>26</v>
      </c>
      <c r="B613" s="279"/>
      <c r="C613" s="279"/>
      <c r="D613" s="279"/>
      <c r="E613" s="290"/>
      <c r="F613" s="275" t="str">
        <f>'料金、単位一覧'!$A$45</f>
        <v>個別機能訓練加算(Ⅰ)イ</v>
      </c>
      <c r="G613" s="276"/>
      <c r="H613" s="276"/>
      <c r="I613" s="119">
        <f>VLOOKUP(F613,'料金、単位一覧'!$A$44:$AD$65,26,0)</f>
        <v>0</v>
      </c>
      <c r="J613" s="115">
        <f>VLOOKUP(F613,'料金、単位一覧'!$A$44:$N$65,9,0)</f>
        <v>56</v>
      </c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>
        <f t="shared" si="112"/>
        <v>0</v>
      </c>
      <c r="AQ613" s="31">
        <f>AP613*J613</f>
        <v>0</v>
      </c>
      <c r="AR613" s="312"/>
      <c r="AS613" s="312"/>
      <c r="AT613" s="319"/>
    </row>
    <row r="614" spans="1:46" ht="12.65" customHeight="1" x14ac:dyDescent="0.2">
      <c r="A614" s="285"/>
      <c r="B614" s="286"/>
      <c r="C614" s="286"/>
      <c r="D614" s="286"/>
      <c r="E614" s="291"/>
      <c r="F614" s="275" t="str">
        <f>'料金、単位一覧'!$A$46</f>
        <v>個別機能訓練加算(Ⅰ)ロ</v>
      </c>
      <c r="G614" s="276"/>
      <c r="H614" s="276"/>
      <c r="I614" s="119">
        <f>VLOOKUP(F614,'料金、単位一覧'!$A$44:$AD$65,26,0)</f>
        <v>0</v>
      </c>
      <c r="J614" s="115">
        <f>VLOOKUP(F614,'料金、単位一覧'!$A$44:$N$65,9,0)</f>
        <v>76</v>
      </c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>
        <f t="shared" si="112"/>
        <v>0</v>
      </c>
      <c r="AQ614" s="31">
        <f>AP614*J614</f>
        <v>0</v>
      </c>
      <c r="AR614" s="312"/>
      <c r="AS614" s="312"/>
      <c r="AT614" s="319"/>
    </row>
    <row r="615" spans="1:46" ht="12.65" customHeight="1" x14ac:dyDescent="0.2">
      <c r="A615" s="285"/>
      <c r="B615" s="286"/>
      <c r="C615" s="286"/>
      <c r="D615" s="286"/>
      <c r="E615" s="291"/>
      <c r="F615" s="275" t="str">
        <f>'料金、単位一覧'!$A$47</f>
        <v>個別機能訓練加算(Ⅱ)</v>
      </c>
      <c r="G615" s="276"/>
      <c r="H615" s="276"/>
      <c r="I615" s="119" t="str">
        <f>VLOOKUP(F615,'料金、単位一覧'!$A$44:$AD$65,26,0)</f>
        <v>月1回</v>
      </c>
      <c r="J615" s="115">
        <f>VLOOKUP(F615,'料金、単位一覧'!$A$44:$N$65,9,0)</f>
        <v>20</v>
      </c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>
        <f t="shared" si="112"/>
        <v>0</v>
      </c>
      <c r="AQ615" s="31">
        <f>IF(AP615&gt;1,1,AP615)*J615</f>
        <v>0</v>
      </c>
      <c r="AR615" s="312"/>
      <c r="AS615" s="312"/>
      <c r="AT615" s="319"/>
    </row>
    <row r="616" spans="1:46" ht="12.65" customHeight="1" x14ac:dyDescent="0.2">
      <c r="A616" s="285"/>
      <c r="B616" s="286"/>
      <c r="C616" s="286"/>
      <c r="D616" s="286"/>
      <c r="E616" s="291"/>
      <c r="F616" s="275" t="str">
        <f>'料金、単位一覧'!$A$48</f>
        <v>入浴加算（Ⅰ）</v>
      </c>
      <c r="G616" s="276"/>
      <c r="H616" s="276"/>
      <c r="I616" s="119">
        <f>VLOOKUP(F616,'料金、単位一覧'!$A$44:$AD$65,26,0)</f>
        <v>0</v>
      </c>
      <c r="J616" s="115">
        <f>VLOOKUP(F616,'料金、単位一覧'!$A$44:$N$65,9,0)</f>
        <v>40</v>
      </c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>
        <f t="shared" si="112"/>
        <v>0</v>
      </c>
      <c r="AQ616" s="31">
        <f>AP616*J616</f>
        <v>0</v>
      </c>
      <c r="AR616" s="312"/>
      <c r="AS616" s="312"/>
      <c r="AT616" s="319"/>
    </row>
    <row r="617" spans="1:46" ht="12.65" customHeight="1" x14ac:dyDescent="0.2">
      <c r="A617" s="285"/>
      <c r="B617" s="286"/>
      <c r="C617" s="286"/>
      <c r="D617" s="286"/>
      <c r="E617" s="291"/>
      <c r="F617" s="275" t="str">
        <f>'料金、単位一覧'!$A$49</f>
        <v>入浴加算（Ⅱ）</v>
      </c>
      <c r="G617" s="276"/>
      <c r="H617" s="276"/>
      <c r="I617" s="119">
        <f>VLOOKUP(F617,'料金、単位一覧'!$A$44:$AD$65,26,0)</f>
        <v>0</v>
      </c>
      <c r="J617" s="115">
        <f>VLOOKUP(F617,'料金、単位一覧'!$A$44:$N$65,9,0)</f>
        <v>55</v>
      </c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>
        <f t="shared" si="112"/>
        <v>0</v>
      </c>
      <c r="AQ617" s="31">
        <f t="shared" ref="AQ617:AQ620" si="113">AP617*J617</f>
        <v>0</v>
      </c>
      <c r="AR617" s="312"/>
      <c r="AS617" s="312"/>
      <c r="AT617" s="319"/>
    </row>
    <row r="618" spans="1:46" ht="12.65" customHeight="1" x14ac:dyDescent="0.2">
      <c r="A618" s="120" t="str">
        <f>IF(B618&gt;0,"選択","－")</f>
        <v>－</v>
      </c>
      <c r="B618" s="171">
        <f>IFERROR(CHOOSE(A602,'料金、単位一覧'!$I$117,'料金、単位一覧'!$I$118),0)</f>
        <v>0</v>
      </c>
      <c r="C618" s="171"/>
      <c r="D618" s="171"/>
      <c r="E618" s="171"/>
      <c r="F618" s="275" t="str">
        <f>'料金、単位一覧'!$A$50</f>
        <v>認知症対応加算</v>
      </c>
      <c r="G618" s="276"/>
      <c r="H618" s="276"/>
      <c r="I618" s="119">
        <f>VLOOKUP(F618,'料金、単位一覧'!$A$44:$AD$65,26,0)</f>
        <v>0</v>
      </c>
      <c r="J618" s="115">
        <f>VLOOKUP(F618,'料金、単位一覧'!$A$44:$N$65,9,0)</f>
        <v>60</v>
      </c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>
        <f t="shared" si="112"/>
        <v>0</v>
      </c>
      <c r="AQ618" s="31">
        <f t="shared" si="113"/>
        <v>0</v>
      </c>
      <c r="AR618" s="312"/>
      <c r="AS618" s="312"/>
      <c r="AT618" s="319"/>
    </row>
    <row r="619" spans="1:46" ht="12.65" customHeight="1" x14ac:dyDescent="0.2">
      <c r="A619" s="120" t="str">
        <f>IF(B619&gt;0,"選択","－")</f>
        <v>－</v>
      </c>
      <c r="B619" s="171">
        <f>IFERROR(CHOOSE(A605,'料金、単位一覧'!$I$119,'料金、単位一覧'!$I$120,'料金、単位一覧'!$I$121,'料金、単位一覧'!$I$122,'料金、単位一覧'!$I$123),0)</f>
        <v>0</v>
      </c>
      <c r="C619" s="171"/>
      <c r="D619" s="171"/>
      <c r="E619" s="171"/>
      <c r="F619" s="275" t="str">
        <f>'料金、単位一覧'!$A$51</f>
        <v>若年性認知利用者受入加算</v>
      </c>
      <c r="G619" s="276"/>
      <c r="H619" s="276"/>
      <c r="I619" s="119">
        <f>VLOOKUP(F619,'料金、単位一覧'!$A$44:$AD$65,26,0)</f>
        <v>0</v>
      </c>
      <c r="J619" s="115">
        <f>VLOOKUP(F619,'料金、単位一覧'!$A$44:$N$65,9,0)</f>
        <v>60</v>
      </c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>
        <f t="shared" si="112"/>
        <v>0</v>
      </c>
      <c r="AQ619" s="31">
        <f t="shared" si="113"/>
        <v>0</v>
      </c>
      <c r="AR619" s="312"/>
      <c r="AS619" s="312"/>
      <c r="AT619" s="319"/>
    </row>
    <row r="620" spans="1:46" ht="13" x14ac:dyDescent="0.2">
      <c r="A620" s="289" t="str">
        <f>IF(A618=A619,"NG","OK")</f>
        <v>NG</v>
      </c>
      <c r="B620" s="171"/>
      <c r="C620" s="171"/>
      <c r="D620" s="171"/>
      <c r="E620" s="171"/>
      <c r="F620" s="275" t="str">
        <f>'料金、単位一覧'!$A$52</f>
        <v>中重度ケア体制加算</v>
      </c>
      <c r="G620" s="276"/>
      <c r="H620" s="276"/>
      <c r="I620" s="119">
        <f>VLOOKUP(F620,'料金、単位一覧'!$A$44:$AD$65,26,0)</f>
        <v>0</v>
      </c>
      <c r="J620" s="115">
        <f>VLOOKUP(F620,'料金、単位一覧'!$A$44:$N$65,9,0)</f>
        <v>45</v>
      </c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>
        <f t="shared" si="112"/>
        <v>0</v>
      </c>
      <c r="AQ620" s="31">
        <f t="shared" si="113"/>
        <v>0</v>
      </c>
      <c r="AR620" s="312"/>
      <c r="AS620" s="312"/>
      <c r="AT620" s="319"/>
    </row>
    <row r="621" spans="1:46" ht="13" x14ac:dyDescent="0.2">
      <c r="A621" s="121"/>
      <c r="B621" s="4"/>
      <c r="C621" s="4"/>
      <c r="D621" s="4"/>
      <c r="E621" s="4"/>
      <c r="F621" s="275" t="str">
        <f>'料金、単位一覧'!$A$53</f>
        <v>生活機能向上連携加算(Ⅰ)</v>
      </c>
      <c r="G621" s="276"/>
      <c r="H621" s="276"/>
      <c r="I621" s="119" t="str">
        <f>VLOOKUP(F621,'料金、単位一覧'!$A$44:$AD$65,26,0)</f>
        <v>月1回</v>
      </c>
      <c r="J621" s="115">
        <f>VLOOKUP(F621,'料金、単位一覧'!$A$44:$N$65,9,0)</f>
        <v>100</v>
      </c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>
        <f t="shared" si="112"/>
        <v>0</v>
      </c>
      <c r="AQ621" s="31">
        <f>IF(AP621&gt;1,1,AP621)*J621</f>
        <v>0</v>
      </c>
      <c r="AR621" s="312"/>
      <c r="AS621" s="312"/>
      <c r="AT621" s="319"/>
    </row>
    <row r="622" spans="1:46" ht="13" x14ac:dyDescent="0.2">
      <c r="A622" s="121"/>
      <c r="B622" s="4"/>
      <c r="C622" s="4"/>
      <c r="D622" s="4"/>
      <c r="E622" s="4"/>
      <c r="F622" s="275" t="str">
        <f>'料金、単位一覧'!$A$54</f>
        <v>生活機能向上連携加算(Ⅱ)</v>
      </c>
      <c r="G622" s="276"/>
      <c r="H622" s="276"/>
      <c r="I622" s="119" t="str">
        <f>VLOOKUP(F622,'料金、単位一覧'!$A$44:$AD$65,26,0)</f>
        <v>月1回</v>
      </c>
      <c r="J622" s="115">
        <f>VLOOKUP(F622,'料金、単位一覧'!$A$44:$N$65,9,0)</f>
        <v>200</v>
      </c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>
        <f t="shared" si="112"/>
        <v>0</v>
      </c>
      <c r="AQ622" s="31">
        <f t="shared" ref="AQ622:AQ625" si="114">IF(AP622&gt;1,1,AP622)*J622</f>
        <v>0</v>
      </c>
      <c r="AR622" s="312"/>
      <c r="AS622" s="312"/>
      <c r="AT622" s="319"/>
    </row>
    <row r="623" spans="1:46" ht="13" x14ac:dyDescent="0.2">
      <c r="A623" s="121"/>
      <c r="B623" s="4"/>
      <c r="C623" s="4"/>
      <c r="D623" s="4"/>
      <c r="E623" s="4"/>
      <c r="F623" s="275" t="str">
        <f>'料金、単位一覧'!$A$55</f>
        <v>ADL維持等加算(Ⅰ)</v>
      </c>
      <c r="G623" s="276"/>
      <c r="H623" s="276"/>
      <c r="I623" s="119" t="str">
        <f>VLOOKUP(F623,'料金、単位一覧'!$A$44:$AD$65,26,0)</f>
        <v>月1回</v>
      </c>
      <c r="J623" s="115">
        <f>VLOOKUP(F623,'料金、単位一覧'!$A$44:$N$65,9,0)</f>
        <v>30</v>
      </c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>
        <f t="shared" si="112"/>
        <v>0</v>
      </c>
      <c r="AQ623" s="31">
        <f t="shared" si="114"/>
        <v>0</v>
      </c>
      <c r="AR623" s="312"/>
      <c r="AS623" s="312"/>
      <c r="AT623" s="319"/>
    </row>
    <row r="624" spans="1:46" ht="13" x14ac:dyDescent="0.2">
      <c r="A624" s="121"/>
      <c r="B624" s="4"/>
      <c r="C624" s="4"/>
      <c r="D624" s="4"/>
      <c r="E624" s="4"/>
      <c r="F624" s="275" t="str">
        <f>'料金、単位一覧'!$A$56</f>
        <v>ADL維持等加算(Ⅱ)</v>
      </c>
      <c r="G624" s="276"/>
      <c r="H624" s="276"/>
      <c r="I624" s="119" t="str">
        <f>VLOOKUP(F624,'料金、単位一覧'!$A$44:$AD$65,26,0)</f>
        <v>月1回</v>
      </c>
      <c r="J624" s="115">
        <f>VLOOKUP(F624,'料金、単位一覧'!$A$44:$N$65,9,0)</f>
        <v>60</v>
      </c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>
        <f t="shared" si="112"/>
        <v>0</v>
      </c>
      <c r="AQ624" s="31">
        <f t="shared" si="114"/>
        <v>0</v>
      </c>
      <c r="AR624" s="312"/>
      <c r="AS624" s="312"/>
      <c r="AT624" s="319"/>
    </row>
    <row r="625" spans="1:46" ht="13" x14ac:dyDescent="0.2">
      <c r="A625" s="121"/>
      <c r="B625" s="4"/>
      <c r="C625" s="4"/>
      <c r="D625" s="4"/>
      <c r="E625" s="4"/>
      <c r="F625" s="275" t="str">
        <f>'料金、単位一覧'!$A$57</f>
        <v>栄養アセスメント加算</v>
      </c>
      <c r="G625" s="276"/>
      <c r="H625" s="276"/>
      <c r="I625" s="119" t="str">
        <f>VLOOKUP(F625,'料金、単位一覧'!$A$44:$AD$65,26,0)</f>
        <v>月1回</v>
      </c>
      <c r="J625" s="115">
        <f>VLOOKUP(F625,'料金、単位一覧'!$A$44:$N$65,9,0)</f>
        <v>50</v>
      </c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>
        <f t="shared" si="112"/>
        <v>0</v>
      </c>
      <c r="AQ625" s="31">
        <f t="shared" si="114"/>
        <v>0</v>
      </c>
      <c r="AR625" s="312"/>
      <c r="AS625" s="312"/>
      <c r="AT625" s="319"/>
    </row>
    <row r="626" spans="1:46" ht="13" x14ac:dyDescent="0.2">
      <c r="A626" s="121"/>
      <c r="B626" s="4"/>
      <c r="C626" s="4"/>
      <c r="D626" s="4"/>
      <c r="E626" s="4"/>
      <c r="F626" s="275" t="str">
        <f>'料金、単位一覧'!$A$58</f>
        <v>栄養改善加算</v>
      </c>
      <c r="G626" s="276"/>
      <c r="H626" s="276"/>
      <c r="I626" s="119" t="str">
        <f>VLOOKUP(F626,'料金、単位一覧'!$A$44:$AD$65,26,0)</f>
        <v>月2回</v>
      </c>
      <c r="J626" s="115">
        <f>VLOOKUP(F626,'料金、単位一覧'!$A$44:$N$65,9,0)</f>
        <v>200</v>
      </c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>
        <f t="shared" si="112"/>
        <v>0</v>
      </c>
      <c r="AQ626" s="31">
        <f>IF(AP626&gt;2,2,AP626)*J626</f>
        <v>0</v>
      </c>
      <c r="AR626" s="312"/>
      <c r="AS626" s="312"/>
      <c r="AT626" s="319"/>
    </row>
    <row r="627" spans="1:46" ht="13" x14ac:dyDescent="0.2">
      <c r="A627" s="121"/>
      <c r="B627" s="4"/>
      <c r="C627" s="4"/>
      <c r="D627" s="4"/>
      <c r="E627" s="4"/>
      <c r="F627" s="275" t="str">
        <f>'料金、単位一覧'!$A$59</f>
        <v>口腔・栄養スクリーニング加算(Ⅰ)</v>
      </c>
      <c r="G627" s="276"/>
      <c r="H627" s="276"/>
      <c r="I627" s="119" t="str">
        <f>VLOOKUP(F627,'料金、単位一覧'!$A$44:$AD$65,26,0)</f>
        <v>月1回</v>
      </c>
      <c r="J627" s="115">
        <f>VLOOKUP(F627,'料金、単位一覧'!$A$44:$N$65,9,0)</f>
        <v>20</v>
      </c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>
        <f t="shared" si="112"/>
        <v>0</v>
      </c>
      <c r="AQ627" s="31">
        <f t="shared" ref="AQ627:AQ628" si="115">IF(AP627&gt;1,1,AP627)*J627</f>
        <v>0</v>
      </c>
      <c r="AR627" s="312"/>
      <c r="AS627" s="312"/>
      <c r="AT627" s="319"/>
    </row>
    <row r="628" spans="1:46" ht="13" x14ac:dyDescent="0.2">
      <c r="A628" s="121"/>
      <c r="B628" s="4"/>
      <c r="C628" s="4"/>
      <c r="D628" s="4"/>
      <c r="E628" s="4"/>
      <c r="F628" s="275" t="str">
        <f>'料金、単位一覧'!$A$60</f>
        <v>口腔・栄養スクリーニング加算(Ⅱ)</v>
      </c>
      <c r="G628" s="276"/>
      <c r="H628" s="276"/>
      <c r="I628" s="119" t="str">
        <f>VLOOKUP(F628,'料金、単位一覧'!$A$44:$AD$65,26,0)</f>
        <v>月1回</v>
      </c>
      <c r="J628" s="115">
        <f>VLOOKUP(F628,'料金、単位一覧'!$A$44:$N$65,9,0)</f>
        <v>5</v>
      </c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>
        <f t="shared" si="112"/>
        <v>0</v>
      </c>
      <c r="AQ628" s="31">
        <f t="shared" si="115"/>
        <v>0</v>
      </c>
      <c r="AR628" s="312"/>
      <c r="AS628" s="312"/>
      <c r="AT628" s="319"/>
    </row>
    <row r="629" spans="1:46" ht="13" x14ac:dyDescent="0.2">
      <c r="A629" s="121"/>
      <c r="B629" s="4"/>
      <c r="C629" s="4"/>
      <c r="D629" s="4"/>
      <c r="E629" s="4"/>
      <c r="F629" s="275" t="str">
        <f>'料金、単位一覧'!$A$61</f>
        <v>口腔機能向上加算(Ⅰ)</v>
      </c>
      <c r="G629" s="276"/>
      <c r="H629" s="276"/>
      <c r="I629" s="119" t="str">
        <f>VLOOKUP(F629,'料金、単位一覧'!$A$44:$AD$65,26,0)</f>
        <v>月2回</v>
      </c>
      <c r="J629" s="115">
        <f>VLOOKUP(F629,'料金、単位一覧'!$A$44:$N$65,9,0)</f>
        <v>150</v>
      </c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>
        <f t="shared" si="112"/>
        <v>0</v>
      </c>
      <c r="AQ629" s="31">
        <f t="shared" ref="AQ629:AQ630" si="116">IF(AP629&gt;2,2,AP629)*J629</f>
        <v>0</v>
      </c>
      <c r="AR629" s="312"/>
      <c r="AS629" s="312"/>
      <c r="AT629" s="319"/>
    </row>
    <row r="630" spans="1:46" ht="12.65" customHeight="1" x14ac:dyDescent="0.2">
      <c r="A630" s="121"/>
      <c r="B630" s="4"/>
      <c r="C630" s="4"/>
      <c r="D630" s="4"/>
      <c r="E630" s="4"/>
      <c r="F630" s="275" t="str">
        <f>'料金、単位一覧'!$A$62</f>
        <v>口腔機能向上加算(Ⅱ)</v>
      </c>
      <c r="G630" s="276"/>
      <c r="H630" s="276"/>
      <c r="I630" s="119" t="str">
        <f>VLOOKUP(F630,'料金、単位一覧'!$A$44:$AD$65,26,0)</f>
        <v>月2回</v>
      </c>
      <c r="J630" s="115">
        <f>VLOOKUP(F630,'料金、単位一覧'!$A$44:$N$65,9,0)</f>
        <v>160</v>
      </c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>
        <f t="shared" si="112"/>
        <v>0</v>
      </c>
      <c r="AQ630" s="31">
        <f t="shared" si="116"/>
        <v>0</v>
      </c>
      <c r="AR630" s="312"/>
      <c r="AS630" s="312"/>
      <c r="AT630" s="319"/>
    </row>
    <row r="631" spans="1:46" ht="13" x14ac:dyDescent="0.2">
      <c r="A631" s="121"/>
      <c r="B631" s="4"/>
      <c r="C631" s="4"/>
      <c r="D631" s="4"/>
      <c r="E631" s="4"/>
      <c r="F631" s="275" t="str">
        <f>'料金、単位一覧'!$A$63</f>
        <v>科学的介護推進体制加算</v>
      </c>
      <c r="G631" s="276"/>
      <c r="H631" s="276"/>
      <c r="I631" s="119" t="str">
        <f>VLOOKUP(F631,'料金、単位一覧'!$A$44:$AD$65,26,0)</f>
        <v>月1回</v>
      </c>
      <c r="J631" s="115">
        <f>VLOOKUP(F631,'料金、単位一覧'!$A$44:$N$65,9,0)</f>
        <v>40</v>
      </c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>
        <f t="shared" si="112"/>
        <v>0</v>
      </c>
      <c r="AQ631" s="31">
        <f>IF(AP631&gt;1,1,AP631)*J631</f>
        <v>0</v>
      </c>
      <c r="AR631" s="312"/>
      <c r="AS631" s="312"/>
      <c r="AT631" s="319"/>
    </row>
    <row r="632" spans="1:46" ht="13" x14ac:dyDescent="0.2">
      <c r="A632" s="121"/>
      <c r="B632" s="4"/>
      <c r="C632" s="4"/>
      <c r="D632" s="4"/>
      <c r="E632" s="4"/>
      <c r="F632" s="246" t="str">
        <f>'料金、単位一覧'!$A$68</f>
        <v>サービス提供体制強化加算(Ⅰ)</v>
      </c>
      <c r="G632" s="247"/>
      <c r="H632" s="247"/>
      <c r="I632" s="248"/>
      <c r="J632" s="115">
        <f>VLOOKUP(F632,'料金、単位一覧'!$A$68:$N$70,9,0)</f>
        <v>22</v>
      </c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>
        <f t="shared" si="112"/>
        <v>0</v>
      </c>
      <c r="AQ632" s="31">
        <f t="shared" ref="AQ632:AQ635" si="117">AP632*J632</f>
        <v>0</v>
      </c>
      <c r="AR632" s="312"/>
      <c r="AS632" s="312"/>
      <c r="AT632" s="319"/>
    </row>
    <row r="633" spans="1:46" ht="13" x14ac:dyDescent="0.2">
      <c r="A633" s="122"/>
      <c r="B633" s="123"/>
      <c r="C633" s="123"/>
      <c r="D633" s="123"/>
      <c r="E633" s="37"/>
      <c r="F633" s="246" t="str">
        <f>'料金、単位一覧'!$A$69</f>
        <v>サービス提供体制強化加算(Ⅱ)</v>
      </c>
      <c r="G633" s="247"/>
      <c r="H633" s="247"/>
      <c r="I633" s="248"/>
      <c r="J633" s="115">
        <f>VLOOKUP(F633,'料金、単位一覧'!$A$68:$N$70,9,0)</f>
        <v>18</v>
      </c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>
        <f t="shared" si="112"/>
        <v>0</v>
      </c>
      <c r="AQ633" s="31">
        <f t="shared" si="117"/>
        <v>0</v>
      </c>
      <c r="AR633" s="312"/>
      <c r="AS633" s="312"/>
      <c r="AT633" s="319"/>
    </row>
    <row r="634" spans="1:46" ht="13" x14ac:dyDescent="0.2">
      <c r="A634" s="122"/>
      <c r="B634" s="123"/>
      <c r="C634" s="123"/>
      <c r="D634" s="123"/>
      <c r="E634" s="37"/>
      <c r="F634" s="246" t="str">
        <f>'料金、単位一覧'!$A$70</f>
        <v>サービス提供体制強化加算(Ⅲ)</v>
      </c>
      <c r="G634" s="247"/>
      <c r="H634" s="247"/>
      <c r="I634" s="248"/>
      <c r="J634" s="115">
        <f>VLOOKUP(F634,'料金、単位一覧'!$A$68:$N$70,9,0)</f>
        <v>6</v>
      </c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>
        <f t="shared" si="112"/>
        <v>0</v>
      </c>
      <c r="AQ634" s="31">
        <f t="shared" si="117"/>
        <v>0</v>
      </c>
      <c r="AR634" s="312"/>
      <c r="AS634" s="312"/>
      <c r="AT634" s="319"/>
    </row>
    <row r="635" spans="1:46" ht="12.65" customHeight="1" x14ac:dyDescent="0.2">
      <c r="A635" s="121"/>
      <c r="B635" s="4"/>
      <c r="C635" s="4"/>
      <c r="D635" s="4"/>
      <c r="E635" s="4"/>
      <c r="F635" s="246" t="s">
        <v>207</v>
      </c>
      <c r="G635" s="247"/>
      <c r="H635" s="247"/>
      <c r="I635" s="248"/>
      <c r="J635" s="124">
        <f>'料金、単位一覧'!$I$73</f>
        <v>-47</v>
      </c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>
        <f>IF(SUM($K$6:$AO$18)&gt;0,0,SUM(K635:AO635))</f>
        <v>0</v>
      </c>
      <c r="AQ635" s="31">
        <f t="shared" si="117"/>
        <v>0</v>
      </c>
      <c r="AR635" s="313"/>
      <c r="AS635" s="313"/>
      <c r="AT635" s="320"/>
    </row>
    <row r="636" spans="1:46" ht="12.65" customHeight="1" x14ac:dyDescent="0.2">
      <c r="A636" s="121"/>
      <c r="B636" s="296" t="s">
        <v>208</v>
      </c>
      <c r="C636" s="296"/>
      <c r="D636" s="296"/>
      <c r="E636" s="296"/>
      <c r="F636" s="280" t="str">
        <f>'料金、単位一覧'!$A$99</f>
        <v>昼食代</v>
      </c>
      <c r="G636" s="281"/>
      <c r="H636" s="281"/>
      <c r="I636" s="281"/>
      <c r="J636" s="125">
        <f>VLOOKUP(F636,'料金、単位一覧'!$A$99:$N$113,9,0)</f>
        <v>0</v>
      </c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>
        <f>SUM(K636:AO636)</f>
        <v>0</v>
      </c>
      <c r="AQ636" s="126" t="s">
        <v>217</v>
      </c>
      <c r="AR636" s="127">
        <f>AP636*J636</f>
        <v>0</v>
      </c>
      <c r="AS636" s="128"/>
      <c r="AT636" s="129">
        <f>AR636</f>
        <v>0</v>
      </c>
    </row>
    <row r="637" spans="1:46" ht="12.65" customHeight="1" x14ac:dyDescent="0.2">
      <c r="A637" s="121"/>
      <c r="B637" s="296"/>
      <c r="C637" s="296"/>
      <c r="D637" s="296"/>
      <c r="E637" s="296"/>
      <c r="F637" s="280" t="str">
        <f>'料金、単位一覧'!$A$100</f>
        <v>おやつ代</v>
      </c>
      <c r="G637" s="281"/>
      <c r="H637" s="281"/>
      <c r="I637" s="281"/>
      <c r="J637" s="125">
        <f>VLOOKUP(F637,'料金、単位一覧'!$A$99:$N$113,9,0)</f>
        <v>0</v>
      </c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>
        <f t="shared" ref="AP637:AP649" si="118">SUM(K637:AO637)</f>
        <v>0</v>
      </c>
      <c r="AQ637" s="126" t="s">
        <v>217</v>
      </c>
      <c r="AR637" s="127">
        <f>IFERROR(AP637*J637,"")</f>
        <v>0</v>
      </c>
      <c r="AS637" s="34"/>
      <c r="AT637" s="130">
        <f t="shared" ref="AT637:AT648" si="119">AR637</f>
        <v>0</v>
      </c>
    </row>
    <row r="638" spans="1:46" ht="12.65" customHeight="1" x14ac:dyDescent="0.2">
      <c r="A638" s="121"/>
      <c r="B638" s="296"/>
      <c r="C638" s="296"/>
      <c r="D638" s="296"/>
      <c r="E638" s="296"/>
      <c r="F638" s="280" t="str">
        <f>'料金、単位一覧'!$A$101</f>
        <v>パット代</v>
      </c>
      <c r="G638" s="281"/>
      <c r="H638" s="281"/>
      <c r="I638" s="281"/>
      <c r="J638" s="125">
        <f>VLOOKUP(F638,'料金、単位一覧'!$A$99:$N$113,9,0)</f>
        <v>0</v>
      </c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>
        <f t="shared" si="118"/>
        <v>0</v>
      </c>
      <c r="AQ638" s="126" t="s">
        <v>217</v>
      </c>
      <c r="AR638" s="127">
        <f t="shared" ref="AR638:AR649" si="120">AP638*J638</f>
        <v>0</v>
      </c>
      <c r="AS638" s="34"/>
      <c r="AT638" s="130">
        <f t="shared" si="119"/>
        <v>0</v>
      </c>
    </row>
    <row r="639" spans="1:46" ht="12.65" customHeight="1" x14ac:dyDescent="0.2">
      <c r="A639" s="121"/>
      <c r="B639" s="296"/>
      <c r="C639" s="296"/>
      <c r="D639" s="296"/>
      <c r="E639" s="296"/>
      <c r="F639" s="280" t="str">
        <f>'料金、単位一覧'!$A$102</f>
        <v>リハビリパンツ代</v>
      </c>
      <c r="G639" s="281"/>
      <c r="H639" s="281"/>
      <c r="I639" s="281"/>
      <c r="J639" s="125">
        <f>VLOOKUP(F639,'料金、単位一覧'!$A$99:$N$113,9,0)</f>
        <v>0</v>
      </c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>
        <f t="shared" si="118"/>
        <v>0</v>
      </c>
      <c r="AQ639" s="126" t="s">
        <v>217</v>
      </c>
      <c r="AR639" s="127">
        <f t="shared" si="120"/>
        <v>0</v>
      </c>
      <c r="AS639" s="34"/>
      <c r="AT639" s="130">
        <f t="shared" si="119"/>
        <v>0</v>
      </c>
    </row>
    <row r="640" spans="1:46" ht="12.65" customHeight="1" x14ac:dyDescent="0.2">
      <c r="A640" s="121"/>
      <c r="B640" s="296"/>
      <c r="C640" s="296"/>
      <c r="D640" s="296"/>
      <c r="E640" s="296"/>
      <c r="F640" s="280" t="str">
        <f>'料金、単位一覧'!$A$103</f>
        <v>おむつ代</v>
      </c>
      <c r="G640" s="281"/>
      <c r="H640" s="281"/>
      <c r="I640" s="281"/>
      <c r="J640" s="125">
        <f>VLOOKUP(F640,'料金、単位一覧'!$A$99:$N$113,9,0)</f>
        <v>0</v>
      </c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>
        <f t="shared" si="118"/>
        <v>0</v>
      </c>
      <c r="AQ640" s="126" t="s">
        <v>217</v>
      </c>
      <c r="AR640" s="127">
        <f t="shared" si="120"/>
        <v>0</v>
      </c>
      <c r="AS640" s="34"/>
      <c r="AT640" s="130">
        <f t="shared" si="119"/>
        <v>0</v>
      </c>
    </row>
    <row r="641" spans="1:47" ht="12.65" customHeight="1" x14ac:dyDescent="0.2">
      <c r="A641" s="121"/>
      <c r="B641" s="296"/>
      <c r="C641" s="296"/>
      <c r="D641" s="296"/>
      <c r="E641" s="296"/>
      <c r="F641" s="280" t="str">
        <f>'料金、単位一覧'!$A$104</f>
        <v>お泊りサービス</v>
      </c>
      <c r="G641" s="281"/>
      <c r="H641" s="281"/>
      <c r="I641" s="281"/>
      <c r="J641" s="125">
        <f>VLOOKUP(F641,'料金、単位一覧'!$A$99:$N$113,9,0)</f>
        <v>0</v>
      </c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>
        <f t="shared" si="118"/>
        <v>0</v>
      </c>
      <c r="AQ641" s="126" t="s">
        <v>217</v>
      </c>
      <c r="AR641" s="127">
        <f t="shared" si="120"/>
        <v>0</v>
      </c>
      <c r="AS641" s="34"/>
      <c r="AT641" s="130">
        <f t="shared" si="119"/>
        <v>0</v>
      </c>
    </row>
    <row r="642" spans="1:47" ht="12.65" customHeight="1" x14ac:dyDescent="0.2">
      <c r="A642" s="121"/>
      <c r="B642" s="296"/>
      <c r="C642" s="296"/>
      <c r="D642" s="296"/>
      <c r="E642" s="296"/>
      <c r="F642" s="280" t="str">
        <f>'料金、単位一覧'!$A$105</f>
        <v>シーツ交換代</v>
      </c>
      <c r="G642" s="281"/>
      <c r="H642" s="281"/>
      <c r="I642" s="281"/>
      <c r="J642" s="125">
        <f>VLOOKUP(F642,'料金、単位一覧'!$A$99:$N$113,9,0)</f>
        <v>0</v>
      </c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>
        <f t="shared" si="118"/>
        <v>0</v>
      </c>
      <c r="AQ642" s="126" t="s">
        <v>217</v>
      </c>
      <c r="AR642" s="127">
        <f t="shared" si="120"/>
        <v>0</v>
      </c>
      <c r="AS642" s="34"/>
      <c r="AT642" s="130">
        <f t="shared" si="119"/>
        <v>0</v>
      </c>
    </row>
    <row r="643" spans="1:47" ht="12.65" customHeight="1" x14ac:dyDescent="0.2">
      <c r="A643" s="121"/>
      <c r="B643" s="296"/>
      <c r="C643" s="296"/>
      <c r="D643" s="296"/>
      <c r="E643" s="296"/>
      <c r="F643" s="280" t="str">
        <f>'料金、単位一覧'!$A$106</f>
        <v>夕食代</v>
      </c>
      <c r="G643" s="281"/>
      <c r="H643" s="281"/>
      <c r="I643" s="281"/>
      <c r="J643" s="125">
        <f>VLOOKUP(F643,'料金、単位一覧'!$A$99:$N$113,9,0)</f>
        <v>0</v>
      </c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>
        <f t="shared" si="118"/>
        <v>0</v>
      </c>
      <c r="AQ643" s="126" t="s">
        <v>217</v>
      </c>
      <c r="AR643" s="127">
        <f t="shared" si="120"/>
        <v>0</v>
      </c>
      <c r="AS643" s="34"/>
      <c r="AT643" s="130">
        <f t="shared" si="119"/>
        <v>0</v>
      </c>
    </row>
    <row r="644" spans="1:47" ht="12.65" customHeight="1" x14ac:dyDescent="0.2">
      <c r="A644" s="121"/>
      <c r="B644" s="296"/>
      <c r="C644" s="296"/>
      <c r="D644" s="296"/>
      <c r="E644" s="296"/>
      <c r="F644" s="280" t="str">
        <f>'料金、単位一覧'!$A$107</f>
        <v>朝食代</v>
      </c>
      <c r="G644" s="281"/>
      <c r="H644" s="281"/>
      <c r="I644" s="281"/>
      <c r="J644" s="125">
        <f>VLOOKUP(F644,'料金、単位一覧'!$A$99:$N$113,9,0)</f>
        <v>0</v>
      </c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>
        <f t="shared" si="118"/>
        <v>0</v>
      </c>
      <c r="AQ644" s="126" t="s">
        <v>217</v>
      </c>
      <c r="AR644" s="127">
        <f t="shared" si="120"/>
        <v>0</v>
      </c>
      <c r="AS644" s="34"/>
      <c r="AT644" s="130">
        <f t="shared" si="119"/>
        <v>0</v>
      </c>
    </row>
    <row r="645" spans="1:47" ht="12.65" customHeight="1" x14ac:dyDescent="0.2">
      <c r="A645" s="121"/>
      <c r="B645" s="296"/>
      <c r="C645" s="296"/>
      <c r="D645" s="296"/>
      <c r="E645" s="296"/>
      <c r="F645" s="280" t="str">
        <f>'料金、単位一覧'!$A$108</f>
        <v>時間外利用料</v>
      </c>
      <c r="G645" s="281"/>
      <c r="H645" s="281"/>
      <c r="I645" s="281"/>
      <c r="J645" s="125">
        <f>VLOOKUP(F645,'料金、単位一覧'!$A$99:$N$113,9,0)</f>
        <v>0</v>
      </c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>
        <f t="shared" si="118"/>
        <v>0</v>
      </c>
      <c r="AQ645" s="126" t="s">
        <v>217</v>
      </c>
      <c r="AR645" s="127">
        <f t="shared" si="120"/>
        <v>0</v>
      </c>
      <c r="AS645" s="34"/>
      <c r="AT645" s="130">
        <f t="shared" si="119"/>
        <v>0</v>
      </c>
    </row>
    <row r="646" spans="1:47" ht="12.65" customHeight="1" x14ac:dyDescent="0.2">
      <c r="A646" s="121"/>
      <c r="B646" s="296"/>
      <c r="C646" s="296"/>
      <c r="D646" s="296"/>
      <c r="E646" s="296"/>
      <c r="F646" s="280" t="str">
        <f>'料金、単位一覧'!$A$109</f>
        <v>洗濯代</v>
      </c>
      <c r="G646" s="281"/>
      <c r="H646" s="281"/>
      <c r="I646" s="281"/>
      <c r="J646" s="125">
        <f>VLOOKUP(F646,'料金、単位一覧'!$A$99:$N$113,9,0)</f>
        <v>0</v>
      </c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>
        <f t="shared" si="118"/>
        <v>0</v>
      </c>
      <c r="AQ646" s="126" t="s">
        <v>217</v>
      </c>
      <c r="AR646" s="127">
        <f t="shared" si="120"/>
        <v>0</v>
      </c>
      <c r="AS646" s="34"/>
      <c r="AT646" s="130">
        <f t="shared" si="119"/>
        <v>0</v>
      </c>
    </row>
    <row r="647" spans="1:47" ht="12.65" customHeight="1" x14ac:dyDescent="0.2">
      <c r="A647" s="121"/>
      <c r="B647" s="296"/>
      <c r="C647" s="296"/>
      <c r="D647" s="296"/>
      <c r="E647" s="296"/>
      <c r="F647" s="280" t="str">
        <f>'料金、単位一覧'!$A$110</f>
        <v>通院サポート（最初の３時間）</v>
      </c>
      <c r="G647" s="281"/>
      <c r="H647" s="281"/>
      <c r="I647" s="281"/>
      <c r="J647" s="125">
        <f>VLOOKUP(F647,'料金、単位一覧'!$A$99:$N$113,9,0)</f>
        <v>0</v>
      </c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>
        <f t="shared" si="118"/>
        <v>0</v>
      </c>
      <c r="AQ647" s="126" t="s">
        <v>217</v>
      </c>
      <c r="AR647" s="127">
        <f t="shared" si="120"/>
        <v>0</v>
      </c>
      <c r="AS647" s="34"/>
      <c r="AT647" s="130">
        <f t="shared" si="119"/>
        <v>0</v>
      </c>
    </row>
    <row r="648" spans="1:47" ht="12.65" customHeight="1" x14ac:dyDescent="0.2">
      <c r="A648" s="121"/>
      <c r="B648" s="296"/>
      <c r="C648" s="296"/>
      <c r="D648" s="296"/>
      <c r="E648" s="296"/>
      <c r="F648" s="280" t="str">
        <f>'料金、単位一覧'!$A$111</f>
        <v>通院サポート延長（１時間毎）</v>
      </c>
      <c r="G648" s="281"/>
      <c r="H648" s="281"/>
      <c r="I648" s="281"/>
      <c r="J648" s="125">
        <f>VLOOKUP(F648,'料金、単位一覧'!$A$99:$N$113,9,0)</f>
        <v>0</v>
      </c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>
        <f t="shared" si="118"/>
        <v>0</v>
      </c>
      <c r="AQ648" s="126" t="s">
        <v>217</v>
      </c>
      <c r="AR648" s="127">
        <f t="shared" si="120"/>
        <v>0</v>
      </c>
      <c r="AS648" s="34"/>
      <c r="AT648" s="130">
        <f t="shared" si="119"/>
        <v>0</v>
      </c>
    </row>
    <row r="649" spans="1:47" ht="12.65" customHeight="1" x14ac:dyDescent="0.2">
      <c r="A649" s="121"/>
      <c r="B649" s="296"/>
      <c r="C649" s="296"/>
      <c r="D649" s="296"/>
      <c r="E649" s="296"/>
      <c r="F649" s="280" t="str">
        <f>'料金、単位一覧'!$A$112</f>
        <v>保険外事業利用（要介護）</v>
      </c>
      <c r="G649" s="281"/>
      <c r="H649" s="281"/>
      <c r="I649" s="281"/>
      <c r="J649" s="125">
        <f>VLOOKUP(F649,'料金、単位一覧'!$A$99:$N$113,9,0)</f>
        <v>0</v>
      </c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>
        <f t="shared" si="118"/>
        <v>0</v>
      </c>
      <c r="AQ649" s="126" t="s">
        <v>217</v>
      </c>
      <c r="AR649" s="127">
        <f t="shared" si="120"/>
        <v>0</v>
      </c>
      <c r="AS649" s="34"/>
      <c r="AT649" s="130">
        <f>AR649</f>
        <v>0</v>
      </c>
    </row>
    <row r="650" spans="1:47" ht="12.65" customHeight="1" x14ac:dyDescent="0.2">
      <c r="A650" s="121"/>
      <c r="B650" s="296"/>
      <c r="C650" s="296"/>
      <c r="D650" s="296"/>
      <c r="E650" s="296"/>
      <c r="F650" s="280" t="str">
        <f>'料金、単位一覧'!$A$113</f>
        <v>通所介護実費請求（要支援）</v>
      </c>
      <c r="G650" s="281"/>
      <c r="H650" s="281"/>
      <c r="I650" s="281"/>
      <c r="J650" s="131">
        <f>VLOOKUP(F650,'料金、単位一覧'!$A$99:$N$113,9,0)</f>
        <v>0</v>
      </c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>
        <f>SUM(K650:AO650)</f>
        <v>0</v>
      </c>
      <c r="AQ650" s="126" t="s">
        <v>217</v>
      </c>
      <c r="AR650" s="127">
        <f>AP650*J650</f>
        <v>0</v>
      </c>
      <c r="AS650" s="34"/>
      <c r="AT650" s="130">
        <f>AR650</f>
        <v>0</v>
      </c>
    </row>
    <row r="651" spans="1:47" ht="12.65" customHeight="1" x14ac:dyDescent="0.2">
      <c r="A651" s="121"/>
      <c r="B651" s="296" t="s">
        <v>218</v>
      </c>
      <c r="C651" s="296"/>
      <c r="D651" s="296"/>
      <c r="E651" s="296"/>
      <c r="F651" s="181"/>
      <c r="G651" s="300"/>
      <c r="H651" s="300"/>
      <c r="I651" s="301"/>
      <c r="J651" s="132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126" t="s">
        <v>217</v>
      </c>
      <c r="AQ651" s="126" t="s">
        <v>217</v>
      </c>
      <c r="AR651" s="127"/>
      <c r="AS651" s="34"/>
      <c r="AT651" s="130">
        <f t="shared" ref="AT651:AT653" si="121">AR651</f>
        <v>0</v>
      </c>
    </row>
    <row r="652" spans="1:47" ht="12.65" customHeight="1" x14ac:dyDescent="0.2">
      <c r="A652" s="121"/>
      <c r="B652" s="296"/>
      <c r="C652" s="296"/>
      <c r="D652" s="296"/>
      <c r="E652" s="296"/>
      <c r="F652" s="181"/>
      <c r="G652" s="300"/>
      <c r="H652" s="300"/>
      <c r="I652" s="301"/>
      <c r="J652" s="132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126" t="s">
        <v>217</v>
      </c>
      <c r="AQ652" s="126" t="s">
        <v>217</v>
      </c>
      <c r="AR652" s="127"/>
      <c r="AS652" s="34"/>
      <c r="AT652" s="130">
        <f t="shared" si="121"/>
        <v>0</v>
      </c>
    </row>
    <row r="653" spans="1:47" ht="12.65" customHeight="1" thickBot="1" x14ac:dyDescent="0.25">
      <c r="A653" s="121"/>
      <c r="B653" s="314"/>
      <c r="C653" s="314"/>
      <c r="D653" s="314"/>
      <c r="E653" s="314"/>
      <c r="F653" s="302"/>
      <c r="G653" s="303"/>
      <c r="H653" s="303"/>
      <c r="I653" s="304"/>
      <c r="J653" s="133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34" t="s">
        <v>217</v>
      </c>
      <c r="AQ653" s="134" t="s">
        <v>217</v>
      </c>
      <c r="AR653" s="135"/>
      <c r="AS653" s="135"/>
      <c r="AT653" s="136">
        <f t="shared" si="121"/>
        <v>0</v>
      </c>
    </row>
    <row r="654" spans="1:47" ht="30" customHeight="1" thickBot="1" x14ac:dyDescent="0.25">
      <c r="A654" s="315" t="s">
        <v>9</v>
      </c>
      <c r="B654" s="316"/>
      <c r="C654" s="316"/>
      <c r="D654" s="316"/>
      <c r="E654" s="317"/>
      <c r="F654" s="297">
        <f>SUM(AT590:AT653)</f>
        <v>0</v>
      </c>
      <c r="G654" s="298"/>
      <c r="H654" s="298"/>
      <c r="I654" s="299"/>
      <c r="J654" s="137"/>
      <c r="K654" s="309" t="s">
        <v>28</v>
      </c>
      <c r="L654" s="306"/>
      <c r="M654" s="306"/>
      <c r="N654" s="306"/>
      <c r="O654" s="307"/>
      <c r="P654" s="310">
        <f>SUM(AT590:AT635)</f>
        <v>0</v>
      </c>
      <c r="Q654" s="298"/>
      <c r="R654" s="298"/>
      <c r="S654" s="298"/>
      <c r="T654" s="299"/>
      <c r="U654" s="305" t="s">
        <v>29</v>
      </c>
      <c r="V654" s="306"/>
      <c r="W654" s="306"/>
      <c r="X654" s="306"/>
      <c r="Y654" s="307"/>
      <c r="Z654" s="310">
        <f>SUM(AT636:AT653)</f>
        <v>0</v>
      </c>
      <c r="AA654" s="298"/>
      <c r="AB654" s="298"/>
      <c r="AC654" s="298"/>
      <c r="AD654" s="299"/>
      <c r="AE654" s="305" t="s">
        <v>30</v>
      </c>
      <c r="AF654" s="306"/>
      <c r="AG654" s="306"/>
      <c r="AH654" s="306"/>
      <c r="AI654" s="307"/>
      <c r="AJ654" s="308">
        <f>SUM(AQ591:AQ610,AQ612:AQ635)</f>
        <v>0</v>
      </c>
      <c r="AK654" s="298"/>
      <c r="AL654" s="298"/>
      <c r="AM654" s="298"/>
      <c r="AN654" s="298"/>
      <c r="AO654" s="299"/>
      <c r="AP654" s="138"/>
      <c r="AQ654" s="139"/>
      <c r="AR654" s="139"/>
      <c r="AS654" s="139"/>
      <c r="AT654" s="140"/>
    </row>
    <row r="655" spans="1:47" ht="17.25" customHeight="1" x14ac:dyDescent="0.2">
      <c r="A655" s="238" t="s">
        <v>1</v>
      </c>
      <c r="B655" s="239"/>
      <c r="C655" s="239"/>
      <c r="D655" s="239"/>
      <c r="E655" s="240"/>
      <c r="F655" s="240" t="s">
        <v>4</v>
      </c>
      <c r="G655" s="236"/>
      <c r="H655" s="236"/>
      <c r="I655" s="236"/>
      <c r="J655" s="107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36"/>
      <c r="AM655" s="236"/>
      <c r="AN655" s="236"/>
      <c r="AO655" s="236"/>
      <c r="AP655" s="237"/>
      <c r="AQ655" s="108">
        <f>IFERROR(ROUND(ROUND(VLOOKUP($O$2,'料金、単位一覧'!$A$79:$L$96,9,0)*SUM(AQ656:AQ700),0),"0"),0)</f>
        <v>0</v>
      </c>
      <c r="AR655" s="109">
        <f>TRUNC(TRUNC(SUM(AQ655,AQ656:AQ700)*'料金、単位一覧'!$P$4)-TRUNC(SUM(AQ656:AQ700)*'料金、単位一覧'!$P$4))</f>
        <v>0</v>
      </c>
      <c r="AS655" s="109">
        <f>TRUNC(AR655*A676,0)</f>
        <v>0</v>
      </c>
      <c r="AT655" s="110">
        <f>AR655-AS655</f>
        <v>0</v>
      </c>
      <c r="AU655" s="111">
        <f>AR655</f>
        <v>0</v>
      </c>
    </row>
    <row r="656" spans="1:47" ht="12.65" customHeight="1" x14ac:dyDescent="0.2">
      <c r="A656" s="292"/>
      <c r="B656" s="293"/>
      <c r="C656" s="293"/>
      <c r="D656" s="293"/>
      <c r="E656" s="294" t="s">
        <v>10</v>
      </c>
      <c r="F656" s="241" t="s">
        <v>11</v>
      </c>
      <c r="G656" s="241"/>
      <c r="H656" s="241"/>
      <c r="I656" s="241"/>
      <c r="J656" s="112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>
        <f>SUM(K656:AO656)</f>
        <v>0</v>
      </c>
      <c r="AQ656" s="113" t="str">
        <f>IF(AP656&gt;=1,CHOOSE($A667,'料金、単位一覧'!$H$7,'料金、単位一覧'!$H$8),"0")</f>
        <v>0</v>
      </c>
      <c r="AR656" s="311">
        <f>TRUNC(SUM(AQ656:AQ700)*'料金、単位一覧'!$P$4)</f>
        <v>0</v>
      </c>
      <c r="AS656" s="311">
        <f>TRUNC(AR656*A676,0)</f>
        <v>0</v>
      </c>
      <c r="AT656" s="318">
        <f>AR656-AS656</f>
        <v>0</v>
      </c>
      <c r="AU656" s="3"/>
    </row>
    <row r="657" spans="1:46" ht="12.65" customHeight="1" x14ac:dyDescent="0.2">
      <c r="A657" s="292"/>
      <c r="B657" s="293"/>
      <c r="C657" s="293"/>
      <c r="D657" s="293"/>
      <c r="E657" s="294"/>
      <c r="F657" s="245" t="s">
        <v>12</v>
      </c>
      <c r="G657" s="245"/>
      <c r="H657" s="245"/>
      <c r="I657" s="245"/>
      <c r="J657" s="64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>
        <f>SUM(K657:AO657)</f>
        <v>0</v>
      </c>
      <c r="AQ657" s="114">
        <f>IF(AP657&gt;=1,TRUNC(CHOOSE($A667,'料金、単位一覧'!$K$7*AP657,'料金、単位一覧'!$K$8*AP657),"0"),0)</f>
        <v>0</v>
      </c>
      <c r="AR657" s="312"/>
      <c r="AS657" s="312"/>
      <c r="AT657" s="319"/>
    </row>
    <row r="658" spans="1:46" ht="12.65" customHeight="1" x14ac:dyDescent="0.2">
      <c r="A658" s="292"/>
      <c r="B658" s="293"/>
      <c r="C658" s="293"/>
      <c r="D658" s="293"/>
      <c r="E658" s="294"/>
      <c r="F658" s="245" t="str">
        <f>'料金、単位一覧'!$A$22</f>
        <v>生活機能向上グループ活動加算</v>
      </c>
      <c r="G658" s="245"/>
      <c r="H658" s="245"/>
      <c r="I658" s="245"/>
      <c r="J658" s="115">
        <f>VLOOKUP(F658,'料金、単位一覧'!$A$22:$N$28,9,0)</f>
        <v>100</v>
      </c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>
        <f>SUM(K658:AO658)</f>
        <v>0</v>
      </c>
      <c r="AQ658" s="30" t="str">
        <f>IF(AP658&gt;=1,J658,"0")</f>
        <v>0</v>
      </c>
      <c r="AR658" s="312"/>
      <c r="AS658" s="312"/>
      <c r="AT658" s="319"/>
    </row>
    <row r="659" spans="1:46" ht="12.65" customHeight="1" x14ac:dyDescent="0.2">
      <c r="A659" s="292"/>
      <c r="B659" s="293"/>
      <c r="C659" s="293"/>
      <c r="D659" s="293"/>
      <c r="E659" s="294"/>
      <c r="F659" s="245" t="str">
        <f>'料金、単位一覧'!$A$23</f>
        <v>若年性認知症利用者受入加算</v>
      </c>
      <c r="G659" s="245"/>
      <c r="H659" s="245"/>
      <c r="I659" s="245"/>
      <c r="J659" s="115">
        <f>VLOOKUP(F659,'料金、単位一覧'!$A$22:$N$28,9,0)</f>
        <v>240</v>
      </c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>
        <f t="shared" ref="AP659:AP668" si="122">SUM(K659:AO659)</f>
        <v>0</v>
      </c>
      <c r="AQ659" s="30" t="str">
        <f>IF(AP659&gt;=1,J659,"0")</f>
        <v>0</v>
      </c>
      <c r="AR659" s="312"/>
      <c r="AS659" s="312"/>
      <c r="AT659" s="319"/>
    </row>
    <row r="660" spans="1:46" ht="12.65" customHeight="1" x14ac:dyDescent="0.2">
      <c r="A660" s="292"/>
      <c r="B660" s="293"/>
      <c r="C660" s="293"/>
      <c r="D660" s="293"/>
      <c r="E660" s="294"/>
      <c r="F660" s="245" t="str">
        <f>'料金、単位一覧'!$A$24</f>
        <v>栄養アセスメント加算</v>
      </c>
      <c r="G660" s="245"/>
      <c r="H660" s="245"/>
      <c r="I660" s="245"/>
      <c r="J660" s="115">
        <f>VLOOKUP(F660,'料金、単位一覧'!$A$22:$N$28,9,0)</f>
        <v>50</v>
      </c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>
        <f t="shared" si="122"/>
        <v>0</v>
      </c>
      <c r="AQ660" s="30" t="str">
        <f t="shared" ref="AQ660:AQ664" si="123">IF(AP660&gt;=1,J660,"0")</f>
        <v>0</v>
      </c>
      <c r="AR660" s="312"/>
      <c r="AS660" s="312"/>
      <c r="AT660" s="319"/>
    </row>
    <row r="661" spans="1:46" ht="12.65" customHeight="1" x14ac:dyDescent="0.2">
      <c r="A661" s="292"/>
      <c r="B661" s="293"/>
      <c r="C661" s="293"/>
      <c r="D661" s="293"/>
      <c r="E661" s="294"/>
      <c r="F661" s="245" t="str">
        <f>'料金、単位一覧'!$A$25</f>
        <v>栄養改善加算</v>
      </c>
      <c r="G661" s="245"/>
      <c r="H661" s="245"/>
      <c r="I661" s="245"/>
      <c r="J661" s="115">
        <f>VLOOKUP(F661,'料金、単位一覧'!$A$22:$N$28,9,0)</f>
        <v>200</v>
      </c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>
        <f t="shared" si="122"/>
        <v>0</v>
      </c>
      <c r="AQ661" s="30" t="str">
        <f t="shared" si="123"/>
        <v>0</v>
      </c>
      <c r="AR661" s="312"/>
      <c r="AS661" s="312"/>
      <c r="AT661" s="319"/>
    </row>
    <row r="662" spans="1:46" ht="12.65" customHeight="1" x14ac:dyDescent="0.2">
      <c r="A662" s="292"/>
      <c r="B662" s="293"/>
      <c r="C662" s="293"/>
      <c r="D662" s="293"/>
      <c r="E662" s="294"/>
      <c r="F662" s="245" t="str">
        <f>'料金、単位一覧'!$A$26</f>
        <v>生活機能向上加算(Ⅰ)</v>
      </c>
      <c r="G662" s="245"/>
      <c r="H662" s="245"/>
      <c r="I662" s="245"/>
      <c r="J662" s="115">
        <f>VLOOKUP(F662,'料金、単位一覧'!$A$22:$N$28,9,0)</f>
        <v>150</v>
      </c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>
        <f t="shared" si="122"/>
        <v>0</v>
      </c>
      <c r="AQ662" s="30" t="str">
        <f t="shared" si="123"/>
        <v>0</v>
      </c>
      <c r="AR662" s="312"/>
      <c r="AS662" s="312"/>
      <c r="AT662" s="319"/>
    </row>
    <row r="663" spans="1:46" ht="12.65" customHeight="1" x14ac:dyDescent="0.2">
      <c r="A663" s="292"/>
      <c r="B663" s="293"/>
      <c r="C663" s="293"/>
      <c r="D663" s="293"/>
      <c r="E663" s="294"/>
      <c r="F663" s="245" t="str">
        <f>'料金、単位一覧'!$A$27</f>
        <v>生活機能向上加算(Ⅱ)</v>
      </c>
      <c r="G663" s="245"/>
      <c r="H663" s="245"/>
      <c r="I663" s="245"/>
      <c r="J663" s="115">
        <f>VLOOKUP(F663,'料金、単位一覧'!$A$22:$N$28,9,0)</f>
        <v>160</v>
      </c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>
        <f t="shared" si="122"/>
        <v>0</v>
      </c>
      <c r="AQ663" s="30" t="str">
        <f t="shared" si="123"/>
        <v>0</v>
      </c>
      <c r="AR663" s="312"/>
      <c r="AS663" s="312"/>
      <c r="AT663" s="319"/>
    </row>
    <row r="664" spans="1:46" ht="12.65" customHeight="1" x14ac:dyDescent="0.2">
      <c r="A664" s="292"/>
      <c r="B664" s="293"/>
      <c r="C664" s="293"/>
      <c r="D664" s="293"/>
      <c r="E664" s="294"/>
      <c r="F664" s="245" t="str">
        <f>'料金、単位一覧'!$A$28</f>
        <v>一体的サービス提供加算</v>
      </c>
      <c r="G664" s="245"/>
      <c r="H664" s="245"/>
      <c r="I664" s="245"/>
      <c r="J664" s="115">
        <f>VLOOKUP(F664,'料金、単位一覧'!$A$22:$N$28,9,0)</f>
        <v>480</v>
      </c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>
        <f t="shared" si="122"/>
        <v>0</v>
      </c>
      <c r="AQ664" s="30" t="str">
        <f t="shared" si="123"/>
        <v>0</v>
      </c>
      <c r="AR664" s="312"/>
      <c r="AS664" s="312"/>
      <c r="AT664" s="319"/>
    </row>
    <row r="665" spans="1:46" ht="12.65" customHeight="1" x14ac:dyDescent="0.2">
      <c r="A665" s="270"/>
      <c r="B665" s="271"/>
      <c r="C665" s="271"/>
      <c r="D665" s="271"/>
      <c r="E665" s="295"/>
      <c r="F665" s="246" t="str">
        <f>'料金、単位一覧'!$A$17</f>
        <v>サービス提供体制強化加算(Ⅰ)</v>
      </c>
      <c r="G665" s="247"/>
      <c r="H665" s="247"/>
      <c r="I665" s="248"/>
      <c r="J665" s="116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  <c r="AN665" s="117"/>
      <c r="AO665" s="117"/>
      <c r="AP665" s="28">
        <f t="shared" si="122"/>
        <v>0</v>
      </c>
      <c r="AQ665" s="30" t="str">
        <f>IF(AP665&gt;=1,CHOOSE($A667,'料金、単位一覧'!$I$17,'料金、単位一覧'!$L$17),"0")</f>
        <v>0</v>
      </c>
      <c r="AR665" s="312"/>
      <c r="AS665" s="312"/>
      <c r="AT665" s="319"/>
    </row>
    <row r="666" spans="1:46" ht="12.65" customHeight="1" x14ac:dyDescent="0.2">
      <c r="A666" s="249" t="s">
        <v>22</v>
      </c>
      <c r="B666" s="250"/>
      <c r="C666" s="250"/>
      <c r="D666" s="250"/>
      <c r="E666" s="251"/>
      <c r="F666" s="246" t="str">
        <f>'料金、単位一覧'!$A$18</f>
        <v>サービス提供体制強化加算(Ⅱ)</v>
      </c>
      <c r="G666" s="247"/>
      <c r="H666" s="247"/>
      <c r="I666" s="248"/>
      <c r="J666" s="116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  <c r="AN666" s="117"/>
      <c r="AO666" s="117"/>
      <c r="AP666" s="28">
        <f t="shared" si="122"/>
        <v>0</v>
      </c>
      <c r="AQ666" s="30" t="str">
        <f>IF(AP666&gt;=1,CHOOSE($A667,'料金、単位一覧'!$I$18,'料金、単位一覧'!$L$18),"0")</f>
        <v>0</v>
      </c>
      <c r="AR666" s="312"/>
      <c r="AS666" s="312"/>
      <c r="AT666" s="319"/>
    </row>
    <row r="667" spans="1:46" ht="12.65" customHeight="1" x14ac:dyDescent="0.2">
      <c r="A667" s="267"/>
      <c r="B667" s="268"/>
      <c r="C667" s="268"/>
      <c r="D667" s="268"/>
      <c r="E667" s="269"/>
      <c r="F667" s="246" t="str">
        <f>'料金、単位一覧'!$A$19</f>
        <v>サービス提供体制強化加算(Ⅲ)</v>
      </c>
      <c r="G667" s="247"/>
      <c r="H667" s="247"/>
      <c r="I667" s="248"/>
      <c r="J667" s="116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  <c r="AN667" s="117"/>
      <c r="AO667" s="117"/>
      <c r="AP667" s="28">
        <f t="shared" si="122"/>
        <v>0</v>
      </c>
      <c r="AQ667" s="30" t="str">
        <f>IF(AP667&gt;=1,CHOOSE($A667,'料金、単位一覧'!$I$19,'料金、単位一覧'!$L$19),"0")</f>
        <v>0</v>
      </c>
      <c r="AR667" s="312"/>
      <c r="AS667" s="312"/>
      <c r="AT667" s="319"/>
    </row>
    <row r="668" spans="1:46" ht="12.65" customHeight="1" x14ac:dyDescent="0.2">
      <c r="A668" s="270"/>
      <c r="B668" s="271"/>
      <c r="C668" s="271"/>
      <c r="D668" s="271"/>
      <c r="E668" s="272"/>
      <c r="F668" s="245" t="s">
        <v>14</v>
      </c>
      <c r="G668" s="245"/>
      <c r="H668" s="245"/>
      <c r="I668" s="245"/>
      <c r="J668" s="64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>
        <f t="shared" si="122"/>
        <v>0</v>
      </c>
      <c r="AQ668" s="30" t="str">
        <f>IF(AP668&gt;=1,CHOOSE($A667,'料金、単位一覧'!$E$31,'料金、単位一覧'!$E$32),"0")</f>
        <v>0</v>
      </c>
      <c r="AR668" s="312"/>
      <c r="AS668" s="312"/>
      <c r="AT668" s="319"/>
    </row>
    <row r="669" spans="1:46" ht="12.65" customHeight="1" x14ac:dyDescent="0.2">
      <c r="A669" s="278" t="s">
        <v>23</v>
      </c>
      <c r="B669" s="279"/>
      <c r="C669" s="279"/>
      <c r="D669" s="279"/>
      <c r="E669" s="279"/>
      <c r="F669" s="241" t="s">
        <v>209</v>
      </c>
      <c r="G669" s="241"/>
      <c r="H669" s="241"/>
      <c r="I669" s="241"/>
      <c r="J669" s="112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>
        <f>IF(SUM(K656:AO668)&gt;0,0,SUM(K669:AO669))</f>
        <v>0</v>
      </c>
      <c r="AQ669" s="113">
        <f>IFERROR(TRUNC(CHOOSE(A670,'料金、単位一覧'!$E$37,'料金、単位一覧'!$E$38,'料金、単位一覧'!$E$39,'料金、単位一覧'!$E$40,'料金、単位一覧'!$E$41)*AP669),0)</f>
        <v>0</v>
      </c>
      <c r="AR669" s="312"/>
      <c r="AS669" s="312"/>
      <c r="AT669" s="319"/>
    </row>
    <row r="670" spans="1:46" ht="12.65" customHeight="1" x14ac:dyDescent="0.2">
      <c r="A670" s="285"/>
      <c r="B670" s="286"/>
      <c r="C670" s="286"/>
      <c r="D670" s="286"/>
      <c r="E670" s="286"/>
      <c r="F670" s="245" t="s">
        <v>210</v>
      </c>
      <c r="G670" s="245"/>
      <c r="H670" s="245"/>
      <c r="I670" s="245"/>
      <c r="J670" s="64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>
        <f>IF(SUM(K656:AO668)&gt;0,0,SUM(K670:AO670))</f>
        <v>0</v>
      </c>
      <c r="AQ670" s="30">
        <f>IFERROR(TRUNC(CHOOSE(A670,'料金、単位一覧'!$H$37,'料金、単位一覧'!$H$38,'料金、単位一覧'!$H$39,'料金、単位一覧'!$H$40,'料金、単位一覧'!$H$41)*AP670),0)</f>
        <v>0</v>
      </c>
      <c r="AR670" s="312"/>
      <c r="AS670" s="312"/>
      <c r="AT670" s="319"/>
    </row>
    <row r="671" spans="1:46" ht="12.65" customHeight="1" x14ac:dyDescent="0.2">
      <c r="A671" s="285"/>
      <c r="B671" s="286"/>
      <c r="C671" s="286"/>
      <c r="D671" s="286"/>
      <c r="E671" s="286"/>
      <c r="F671" s="245" t="s">
        <v>211</v>
      </c>
      <c r="G671" s="245"/>
      <c r="H671" s="245"/>
      <c r="I671" s="245"/>
      <c r="J671" s="64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>
        <f>IF(SUM(K656:AO668)&gt;0,0,SUM(K671:AO671))</f>
        <v>0</v>
      </c>
      <c r="AQ671" s="30">
        <f>IFERROR(TRUNC(CHOOSE(A670,'料金、単位一覧'!$K$37,'料金、単位一覧'!$K$38,'料金、単位一覧'!$K$39,'料金、単位一覧'!$K$40,'料金、単位一覧'!$K$41)*AP671),0)</f>
        <v>0</v>
      </c>
      <c r="AR671" s="312"/>
      <c r="AS671" s="312"/>
      <c r="AT671" s="319"/>
    </row>
    <row r="672" spans="1:46" ht="12.65" customHeight="1" x14ac:dyDescent="0.2">
      <c r="A672" s="287" t="s">
        <v>24</v>
      </c>
      <c r="B672" s="288"/>
      <c r="C672" s="288"/>
      <c r="D672" s="288"/>
      <c r="E672" s="288"/>
      <c r="F672" s="245" t="s">
        <v>212</v>
      </c>
      <c r="G672" s="245"/>
      <c r="H672" s="245"/>
      <c r="I672" s="245"/>
      <c r="J672" s="64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>
        <f>IF(SUM(K656:AO668)&gt;0,0,SUM(K672:AO672))</f>
        <v>0</v>
      </c>
      <c r="AQ672" s="30">
        <f>IFERROR(TRUNC(CHOOSE(A670,'料金、単位一覧'!$N$37,'料金、単位一覧'!$N$38,'料金、単位一覧'!$N$39,'料金、単位一覧'!$N$40,'料金、単位一覧'!$N$41)*AP672),0)</f>
        <v>0</v>
      </c>
      <c r="AR672" s="312"/>
      <c r="AS672" s="312"/>
      <c r="AT672" s="319"/>
    </row>
    <row r="673" spans="1:46" ht="12.65" customHeight="1" x14ac:dyDescent="0.2">
      <c r="A673" s="273" t="str">
        <f>IF(A685="NG","↑介護度を選択",VLOOKUP("選択",A683:E684,2,0))</f>
        <v>↑介護度を選択</v>
      </c>
      <c r="B673" s="274"/>
      <c r="C673" s="274"/>
      <c r="D673" s="274"/>
      <c r="E673" s="274"/>
      <c r="F673" s="245" t="s">
        <v>213</v>
      </c>
      <c r="G673" s="245"/>
      <c r="H673" s="245"/>
      <c r="I673" s="245"/>
      <c r="J673" s="64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>
        <f>IF(SUM(K656:AO668)&gt;0,0,SUM(K673:AO673))</f>
        <v>0</v>
      </c>
      <c r="AQ673" s="30">
        <f>IFERROR(TRUNC(CHOOSE(A670,'料金、単位一覧'!$Q$37,'料金、単位一覧'!$Q$38,'料金、単位一覧'!$Q$39,'料金、単位一覧'!$Q$40,'料金、単位一覧'!$Q$41)*AP673),0)</f>
        <v>0</v>
      </c>
      <c r="AR673" s="312"/>
      <c r="AS673" s="312"/>
      <c r="AT673" s="319"/>
    </row>
    <row r="674" spans="1:46" ht="12.65" customHeight="1" x14ac:dyDescent="0.2">
      <c r="A674" s="273"/>
      <c r="B674" s="274"/>
      <c r="C674" s="274"/>
      <c r="D674" s="274"/>
      <c r="E674" s="274"/>
      <c r="F674" s="245" t="s">
        <v>214</v>
      </c>
      <c r="G674" s="245"/>
      <c r="H674" s="245"/>
      <c r="I674" s="245"/>
      <c r="J674" s="64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>
        <f>IF(SUM(K656:AO668)&gt;0,0,SUM(K674:AO674))</f>
        <v>0</v>
      </c>
      <c r="AQ674" s="31">
        <f>IFERROR(TRUNC(CHOOSE(A670,'料金、単位一覧'!$T$37,'料金、単位一覧'!$T$38,'料金、単位一覧'!$T$39,'料金、単位一覧'!$T$40,'料金、単位一覧'!$T$41)*AP674),0)</f>
        <v>0</v>
      </c>
      <c r="AR674" s="312"/>
      <c r="AS674" s="312"/>
      <c r="AT674" s="319"/>
    </row>
    <row r="675" spans="1:46" ht="13" x14ac:dyDescent="0.2">
      <c r="A675" s="278" t="s">
        <v>25</v>
      </c>
      <c r="B675" s="279"/>
      <c r="C675" s="279"/>
      <c r="D675" s="279"/>
      <c r="E675" s="279"/>
      <c r="F675" s="245" t="s">
        <v>215</v>
      </c>
      <c r="G675" s="245"/>
      <c r="H675" s="245"/>
      <c r="I675" s="245"/>
      <c r="J675" s="64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>
        <f>IF(SUM(K656:AO668)&gt;0,0,SUM(K675:AO675))</f>
        <v>0</v>
      </c>
      <c r="AQ675" s="31">
        <f>IFERROR(TRUNC(CHOOSE(A670,'料金、単位一覧'!$W$37,'料金、単位一覧'!$W$38,'料金、単位一覧'!$W$39,'料金、単位一覧'!$W$40,'料金、単位一覧'!$W$41)*AP675),0)</f>
        <v>0</v>
      </c>
      <c r="AR675" s="312"/>
      <c r="AS675" s="312"/>
      <c r="AT675" s="319"/>
    </row>
    <row r="676" spans="1:46" ht="13" x14ac:dyDescent="0.2">
      <c r="A676" s="282">
        <v>0.9</v>
      </c>
      <c r="B676" s="283"/>
      <c r="C676" s="283"/>
      <c r="D676" s="283"/>
      <c r="E676" s="283"/>
      <c r="F676" s="277" t="str">
        <f>'料金、単位一覧'!$A$64</f>
        <v>地域通所介護感染症災害3％加算</v>
      </c>
      <c r="G676" s="247"/>
      <c r="H676" s="247"/>
      <c r="I676" s="248"/>
      <c r="J676" s="11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>
        <f>IF(SUM(K669:AO675)&gt;0,0,SUM(K676:AO676))</f>
        <v>0</v>
      </c>
      <c r="AQ676" s="31" t="str">
        <f>IF($AA$2="する",ROUND(SUM(AQ669:AQ675)*0.03,0),"－")</f>
        <v>－</v>
      </c>
      <c r="AR676" s="312"/>
      <c r="AS676" s="312"/>
      <c r="AT676" s="319"/>
    </row>
    <row r="677" spans="1:46" ht="12.65" customHeight="1" x14ac:dyDescent="0.2">
      <c r="A677" s="282"/>
      <c r="B677" s="283"/>
      <c r="C677" s="283"/>
      <c r="D677" s="283"/>
      <c r="E677" s="284"/>
      <c r="F677" s="275" t="str">
        <f>'料金、単位一覧'!$A$44</f>
        <v>延長加算</v>
      </c>
      <c r="G677" s="276"/>
      <c r="H677" s="276"/>
      <c r="I677" s="119" t="str">
        <f>VLOOKUP(F677,'料金、単位一覧'!$A$44:$AD$65,26,0)</f>
        <v>1H</v>
      </c>
      <c r="J677" s="115">
        <f>VLOOKUP(F677,'料金、単位一覧'!$A$44:$N$65,9,0)</f>
        <v>50</v>
      </c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>
        <f t="shared" ref="AP677:AP699" si="124">IF(SUM($K$6:$AO$18)&gt;0,0,SUM(K677:AO677))</f>
        <v>0</v>
      </c>
      <c r="AQ677" s="31">
        <f>(COUNTIF($K677:$AO677,"&gt;=5")*($J677*5))+(COUNTIF($K677:$AO677,"=4")*($J677*4))+(COUNTIF($K677:$AO677,"=3")*($J677*3))+(COUNTIF($K677:$AO677,"=2")*($J677*2))+(COUNTIF($K677:$AO677,"=1")*$J677)</f>
        <v>0</v>
      </c>
      <c r="AR677" s="312"/>
      <c r="AS677" s="312"/>
      <c r="AT677" s="319"/>
    </row>
    <row r="678" spans="1:46" ht="12.65" customHeight="1" x14ac:dyDescent="0.2">
      <c r="A678" s="278" t="s">
        <v>26</v>
      </c>
      <c r="B678" s="279"/>
      <c r="C678" s="279"/>
      <c r="D678" s="279"/>
      <c r="E678" s="290"/>
      <c r="F678" s="275" t="str">
        <f>'料金、単位一覧'!$A$45</f>
        <v>個別機能訓練加算(Ⅰ)イ</v>
      </c>
      <c r="G678" s="276"/>
      <c r="H678" s="276"/>
      <c r="I678" s="119">
        <f>VLOOKUP(F678,'料金、単位一覧'!$A$44:$AD$65,26,0)</f>
        <v>0</v>
      </c>
      <c r="J678" s="115">
        <f>VLOOKUP(F678,'料金、単位一覧'!$A$44:$N$65,9,0)</f>
        <v>56</v>
      </c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>
        <f t="shared" si="124"/>
        <v>0</v>
      </c>
      <c r="AQ678" s="31">
        <f>AP678*J678</f>
        <v>0</v>
      </c>
      <c r="AR678" s="312"/>
      <c r="AS678" s="312"/>
      <c r="AT678" s="319"/>
    </row>
    <row r="679" spans="1:46" ht="12.65" customHeight="1" x14ac:dyDescent="0.2">
      <c r="A679" s="285"/>
      <c r="B679" s="286"/>
      <c r="C679" s="286"/>
      <c r="D679" s="286"/>
      <c r="E679" s="291"/>
      <c r="F679" s="275" t="str">
        <f>'料金、単位一覧'!$A$46</f>
        <v>個別機能訓練加算(Ⅰ)ロ</v>
      </c>
      <c r="G679" s="276"/>
      <c r="H679" s="276"/>
      <c r="I679" s="119">
        <f>VLOOKUP(F679,'料金、単位一覧'!$A$44:$AD$65,26,0)</f>
        <v>0</v>
      </c>
      <c r="J679" s="115">
        <f>VLOOKUP(F679,'料金、単位一覧'!$A$44:$N$65,9,0)</f>
        <v>76</v>
      </c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>
        <f t="shared" si="124"/>
        <v>0</v>
      </c>
      <c r="AQ679" s="31">
        <f>AP679*J679</f>
        <v>0</v>
      </c>
      <c r="AR679" s="312"/>
      <c r="AS679" s="312"/>
      <c r="AT679" s="319"/>
    </row>
    <row r="680" spans="1:46" ht="12.65" customHeight="1" x14ac:dyDescent="0.2">
      <c r="A680" s="285"/>
      <c r="B680" s="286"/>
      <c r="C680" s="286"/>
      <c r="D680" s="286"/>
      <c r="E680" s="291"/>
      <c r="F680" s="275" t="str">
        <f>'料金、単位一覧'!$A$47</f>
        <v>個別機能訓練加算(Ⅱ)</v>
      </c>
      <c r="G680" s="276"/>
      <c r="H680" s="276"/>
      <c r="I680" s="119" t="str">
        <f>VLOOKUP(F680,'料金、単位一覧'!$A$44:$AD$65,26,0)</f>
        <v>月1回</v>
      </c>
      <c r="J680" s="115">
        <f>VLOOKUP(F680,'料金、単位一覧'!$A$44:$N$65,9,0)</f>
        <v>20</v>
      </c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>
        <f t="shared" si="124"/>
        <v>0</v>
      </c>
      <c r="AQ680" s="31">
        <f>IF(AP680&gt;1,1,AP680)*J680</f>
        <v>0</v>
      </c>
      <c r="AR680" s="312"/>
      <c r="AS680" s="312"/>
      <c r="AT680" s="319"/>
    </row>
    <row r="681" spans="1:46" ht="12.65" customHeight="1" x14ac:dyDescent="0.2">
      <c r="A681" s="285"/>
      <c r="B681" s="286"/>
      <c r="C681" s="286"/>
      <c r="D681" s="286"/>
      <c r="E681" s="291"/>
      <c r="F681" s="275" t="str">
        <f>'料金、単位一覧'!$A$48</f>
        <v>入浴加算（Ⅰ）</v>
      </c>
      <c r="G681" s="276"/>
      <c r="H681" s="276"/>
      <c r="I681" s="119">
        <f>VLOOKUP(F681,'料金、単位一覧'!$A$44:$AD$65,26,0)</f>
        <v>0</v>
      </c>
      <c r="J681" s="115">
        <f>VLOOKUP(F681,'料金、単位一覧'!$A$44:$N$65,9,0)</f>
        <v>40</v>
      </c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>
        <f t="shared" si="124"/>
        <v>0</v>
      </c>
      <c r="AQ681" s="31">
        <f>AP681*J681</f>
        <v>0</v>
      </c>
      <c r="AR681" s="312"/>
      <c r="AS681" s="312"/>
      <c r="AT681" s="319"/>
    </row>
    <row r="682" spans="1:46" ht="12.65" customHeight="1" x14ac:dyDescent="0.2">
      <c r="A682" s="285"/>
      <c r="B682" s="286"/>
      <c r="C682" s="286"/>
      <c r="D682" s="286"/>
      <c r="E682" s="291"/>
      <c r="F682" s="275" t="str">
        <f>'料金、単位一覧'!$A$49</f>
        <v>入浴加算（Ⅱ）</v>
      </c>
      <c r="G682" s="276"/>
      <c r="H682" s="276"/>
      <c r="I682" s="119">
        <f>VLOOKUP(F682,'料金、単位一覧'!$A$44:$AD$65,26,0)</f>
        <v>0</v>
      </c>
      <c r="J682" s="115">
        <f>VLOOKUP(F682,'料金、単位一覧'!$A$44:$N$65,9,0)</f>
        <v>55</v>
      </c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>
        <f t="shared" si="124"/>
        <v>0</v>
      </c>
      <c r="AQ682" s="31">
        <f t="shared" ref="AQ682:AQ685" si="125">AP682*J682</f>
        <v>0</v>
      </c>
      <c r="AR682" s="312"/>
      <c r="AS682" s="312"/>
      <c r="AT682" s="319"/>
    </row>
    <row r="683" spans="1:46" ht="12.65" customHeight="1" x14ac:dyDescent="0.2">
      <c r="A683" s="120" t="str">
        <f>IF(B683&gt;0,"選択","－")</f>
        <v>－</v>
      </c>
      <c r="B683" s="171">
        <f>IFERROR(CHOOSE(A667,'料金、単位一覧'!$I$117,'料金、単位一覧'!$I$118),0)</f>
        <v>0</v>
      </c>
      <c r="C683" s="171"/>
      <c r="D683" s="171"/>
      <c r="E683" s="171"/>
      <c r="F683" s="275" t="str">
        <f>'料金、単位一覧'!$A$50</f>
        <v>認知症対応加算</v>
      </c>
      <c r="G683" s="276"/>
      <c r="H683" s="276"/>
      <c r="I683" s="119">
        <f>VLOOKUP(F683,'料金、単位一覧'!$A$44:$AD$65,26,0)</f>
        <v>0</v>
      </c>
      <c r="J683" s="115">
        <f>VLOOKUP(F683,'料金、単位一覧'!$A$44:$N$65,9,0)</f>
        <v>60</v>
      </c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>
        <f t="shared" si="124"/>
        <v>0</v>
      </c>
      <c r="AQ683" s="31">
        <f t="shared" si="125"/>
        <v>0</v>
      </c>
      <c r="AR683" s="312"/>
      <c r="AS683" s="312"/>
      <c r="AT683" s="319"/>
    </row>
    <row r="684" spans="1:46" ht="12.65" customHeight="1" x14ac:dyDescent="0.2">
      <c r="A684" s="120" t="str">
        <f>IF(B684&gt;0,"選択","－")</f>
        <v>－</v>
      </c>
      <c r="B684" s="171">
        <f>IFERROR(CHOOSE(A670,'料金、単位一覧'!$I$119,'料金、単位一覧'!$I$120,'料金、単位一覧'!$I$121,'料金、単位一覧'!$I$122,'料金、単位一覧'!$I$123),0)</f>
        <v>0</v>
      </c>
      <c r="C684" s="171"/>
      <c r="D684" s="171"/>
      <c r="E684" s="171"/>
      <c r="F684" s="275" t="str">
        <f>'料金、単位一覧'!$A$51</f>
        <v>若年性認知利用者受入加算</v>
      </c>
      <c r="G684" s="276"/>
      <c r="H684" s="276"/>
      <c r="I684" s="119">
        <f>VLOOKUP(F684,'料金、単位一覧'!$A$44:$AD$65,26,0)</f>
        <v>0</v>
      </c>
      <c r="J684" s="115">
        <f>VLOOKUP(F684,'料金、単位一覧'!$A$44:$N$65,9,0)</f>
        <v>60</v>
      </c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>
        <f t="shared" si="124"/>
        <v>0</v>
      </c>
      <c r="AQ684" s="31">
        <f t="shared" si="125"/>
        <v>0</v>
      </c>
      <c r="AR684" s="312"/>
      <c r="AS684" s="312"/>
      <c r="AT684" s="319"/>
    </row>
    <row r="685" spans="1:46" ht="13" x14ac:dyDescent="0.2">
      <c r="A685" s="289" t="str">
        <f>IF(A683=A684,"NG","OK")</f>
        <v>NG</v>
      </c>
      <c r="B685" s="171"/>
      <c r="C685" s="171"/>
      <c r="D685" s="171"/>
      <c r="E685" s="171"/>
      <c r="F685" s="275" t="str">
        <f>'料金、単位一覧'!$A$52</f>
        <v>中重度ケア体制加算</v>
      </c>
      <c r="G685" s="276"/>
      <c r="H685" s="276"/>
      <c r="I685" s="119">
        <f>VLOOKUP(F685,'料金、単位一覧'!$A$44:$AD$65,26,0)</f>
        <v>0</v>
      </c>
      <c r="J685" s="115">
        <f>VLOOKUP(F685,'料金、単位一覧'!$A$44:$N$65,9,0)</f>
        <v>45</v>
      </c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>
        <f t="shared" si="124"/>
        <v>0</v>
      </c>
      <c r="AQ685" s="31">
        <f t="shared" si="125"/>
        <v>0</v>
      </c>
      <c r="AR685" s="312"/>
      <c r="AS685" s="312"/>
      <c r="AT685" s="319"/>
    </row>
    <row r="686" spans="1:46" ht="13" x14ac:dyDescent="0.2">
      <c r="A686" s="121"/>
      <c r="B686" s="4"/>
      <c r="C686" s="4"/>
      <c r="D686" s="4"/>
      <c r="E686" s="4"/>
      <c r="F686" s="275" t="str">
        <f>'料金、単位一覧'!$A$53</f>
        <v>生活機能向上連携加算(Ⅰ)</v>
      </c>
      <c r="G686" s="276"/>
      <c r="H686" s="276"/>
      <c r="I686" s="119" t="str">
        <f>VLOOKUP(F686,'料金、単位一覧'!$A$44:$AD$65,26,0)</f>
        <v>月1回</v>
      </c>
      <c r="J686" s="115">
        <f>VLOOKUP(F686,'料金、単位一覧'!$A$44:$N$65,9,0)</f>
        <v>100</v>
      </c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>
        <f t="shared" si="124"/>
        <v>0</v>
      </c>
      <c r="AQ686" s="31">
        <f>IF(AP686&gt;1,1,AP686)*J686</f>
        <v>0</v>
      </c>
      <c r="AR686" s="312"/>
      <c r="AS686" s="312"/>
      <c r="AT686" s="319"/>
    </row>
    <row r="687" spans="1:46" ht="13" x14ac:dyDescent="0.2">
      <c r="A687" s="121"/>
      <c r="B687" s="4"/>
      <c r="C687" s="4"/>
      <c r="D687" s="4"/>
      <c r="E687" s="4"/>
      <c r="F687" s="275" t="str">
        <f>'料金、単位一覧'!$A$54</f>
        <v>生活機能向上連携加算(Ⅱ)</v>
      </c>
      <c r="G687" s="276"/>
      <c r="H687" s="276"/>
      <c r="I687" s="119" t="str">
        <f>VLOOKUP(F687,'料金、単位一覧'!$A$44:$AD$65,26,0)</f>
        <v>月1回</v>
      </c>
      <c r="J687" s="115">
        <f>VLOOKUP(F687,'料金、単位一覧'!$A$44:$N$65,9,0)</f>
        <v>200</v>
      </c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>
        <f t="shared" si="124"/>
        <v>0</v>
      </c>
      <c r="AQ687" s="31">
        <f t="shared" ref="AQ687:AQ690" si="126">IF(AP687&gt;1,1,AP687)*J687</f>
        <v>0</v>
      </c>
      <c r="AR687" s="312"/>
      <c r="AS687" s="312"/>
      <c r="AT687" s="319"/>
    </row>
    <row r="688" spans="1:46" ht="13" x14ac:dyDescent="0.2">
      <c r="A688" s="121"/>
      <c r="B688" s="4"/>
      <c r="C688" s="4"/>
      <c r="D688" s="4"/>
      <c r="E688" s="4"/>
      <c r="F688" s="275" t="str">
        <f>'料金、単位一覧'!$A$55</f>
        <v>ADL維持等加算(Ⅰ)</v>
      </c>
      <c r="G688" s="276"/>
      <c r="H688" s="276"/>
      <c r="I688" s="119" t="str">
        <f>VLOOKUP(F688,'料金、単位一覧'!$A$44:$AD$65,26,0)</f>
        <v>月1回</v>
      </c>
      <c r="J688" s="115">
        <f>VLOOKUP(F688,'料金、単位一覧'!$A$44:$N$65,9,0)</f>
        <v>30</v>
      </c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>
        <f t="shared" si="124"/>
        <v>0</v>
      </c>
      <c r="AQ688" s="31">
        <f t="shared" si="126"/>
        <v>0</v>
      </c>
      <c r="AR688" s="312"/>
      <c r="AS688" s="312"/>
      <c r="AT688" s="319"/>
    </row>
    <row r="689" spans="1:46" ht="13" x14ac:dyDescent="0.2">
      <c r="A689" s="121"/>
      <c r="B689" s="4"/>
      <c r="C689" s="4"/>
      <c r="D689" s="4"/>
      <c r="E689" s="4"/>
      <c r="F689" s="275" t="str">
        <f>'料金、単位一覧'!$A$56</f>
        <v>ADL維持等加算(Ⅱ)</v>
      </c>
      <c r="G689" s="276"/>
      <c r="H689" s="276"/>
      <c r="I689" s="119" t="str">
        <f>VLOOKUP(F689,'料金、単位一覧'!$A$44:$AD$65,26,0)</f>
        <v>月1回</v>
      </c>
      <c r="J689" s="115">
        <f>VLOOKUP(F689,'料金、単位一覧'!$A$44:$N$65,9,0)</f>
        <v>60</v>
      </c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>
        <f t="shared" si="124"/>
        <v>0</v>
      </c>
      <c r="AQ689" s="31">
        <f t="shared" si="126"/>
        <v>0</v>
      </c>
      <c r="AR689" s="312"/>
      <c r="AS689" s="312"/>
      <c r="AT689" s="319"/>
    </row>
    <row r="690" spans="1:46" ht="13" x14ac:dyDescent="0.2">
      <c r="A690" s="121"/>
      <c r="B690" s="4"/>
      <c r="C690" s="4"/>
      <c r="D690" s="4"/>
      <c r="E690" s="4"/>
      <c r="F690" s="275" t="str">
        <f>'料金、単位一覧'!$A$57</f>
        <v>栄養アセスメント加算</v>
      </c>
      <c r="G690" s="276"/>
      <c r="H690" s="276"/>
      <c r="I690" s="119" t="str">
        <f>VLOOKUP(F690,'料金、単位一覧'!$A$44:$AD$65,26,0)</f>
        <v>月1回</v>
      </c>
      <c r="J690" s="115">
        <f>VLOOKUP(F690,'料金、単位一覧'!$A$44:$N$65,9,0)</f>
        <v>50</v>
      </c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>
        <f t="shared" si="124"/>
        <v>0</v>
      </c>
      <c r="AQ690" s="31">
        <f t="shared" si="126"/>
        <v>0</v>
      </c>
      <c r="AR690" s="312"/>
      <c r="AS690" s="312"/>
      <c r="AT690" s="319"/>
    </row>
    <row r="691" spans="1:46" ht="13" x14ac:dyDescent="0.2">
      <c r="A691" s="121"/>
      <c r="B691" s="4"/>
      <c r="C691" s="4"/>
      <c r="D691" s="4"/>
      <c r="E691" s="4"/>
      <c r="F691" s="275" t="str">
        <f>'料金、単位一覧'!$A$58</f>
        <v>栄養改善加算</v>
      </c>
      <c r="G691" s="276"/>
      <c r="H691" s="276"/>
      <c r="I691" s="119" t="str">
        <f>VLOOKUP(F691,'料金、単位一覧'!$A$44:$AD$65,26,0)</f>
        <v>月2回</v>
      </c>
      <c r="J691" s="115">
        <f>VLOOKUP(F691,'料金、単位一覧'!$A$44:$N$65,9,0)</f>
        <v>200</v>
      </c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>
        <f t="shared" si="124"/>
        <v>0</v>
      </c>
      <c r="AQ691" s="31">
        <f>IF(AP691&gt;2,2,AP691)*J691</f>
        <v>0</v>
      </c>
      <c r="AR691" s="312"/>
      <c r="AS691" s="312"/>
      <c r="AT691" s="319"/>
    </row>
    <row r="692" spans="1:46" ht="13" x14ac:dyDescent="0.2">
      <c r="A692" s="121"/>
      <c r="B692" s="4"/>
      <c r="C692" s="4"/>
      <c r="D692" s="4"/>
      <c r="E692" s="4"/>
      <c r="F692" s="275" t="str">
        <f>'料金、単位一覧'!$A$59</f>
        <v>口腔・栄養スクリーニング加算(Ⅰ)</v>
      </c>
      <c r="G692" s="276"/>
      <c r="H692" s="276"/>
      <c r="I692" s="119" t="str">
        <f>VLOOKUP(F692,'料金、単位一覧'!$A$44:$AD$65,26,0)</f>
        <v>月1回</v>
      </c>
      <c r="J692" s="115">
        <f>VLOOKUP(F692,'料金、単位一覧'!$A$44:$N$65,9,0)</f>
        <v>20</v>
      </c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>
        <f t="shared" si="124"/>
        <v>0</v>
      </c>
      <c r="AQ692" s="31">
        <f t="shared" ref="AQ692:AQ693" si="127">IF(AP692&gt;1,1,AP692)*J692</f>
        <v>0</v>
      </c>
      <c r="AR692" s="312"/>
      <c r="AS692" s="312"/>
      <c r="AT692" s="319"/>
    </row>
    <row r="693" spans="1:46" ht="13" x14ac:dyDescent="0.2">
      <c r="A693" s="121"/>
      <c r="B693" s="4"/>
      <c r="C693" s="4"/>
      <c r="D693" s="4"/>
      <c r="E693" s="4"/>
      <c r="F693" s="275" t="str">
        <f>'料金、単位一覧'!$A$60</f>
        <v>口腔・栄養スクリーニング加算(Ⅱ)</v>
      </c>
      <c r="G693" s="276"/>
      <c r="H693" s="276"/>
      <c r="I693" s="119" t="str">
        <f>VLOOKUP(F693,'料金、単位一覧'!$A$44:$AD$65,26,0)</f>
        <v>月1回</v>
      </c>
      <c r="J693" s="115">
        <f>VLOOKUP(F693,'料金、単位一覧'!$A$44:$N$65,9,0)</f>
        <v>5</v>
      </c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>
        <f t="shared" si="124"/>
        <v>0</v>
      </c>
      <c r="AQ693" s="31">
        <f t="shared" si="127"/>
        <v>0</v>
      </c>
      <c r="AR693" s="312"/>
      <c r="AS693" s="312"/>
      <c r="AT693" s="319"/>
    </row>
    <row r="694" spans="1:46" ht="13" x14ac:dyDescent="0.2">
      <c r="A694" s="121"/>
      <c r="B694" s="4"/>
      <c r="C694" s="4"/>
      <c r="D694" s="4"/>
      <c r="E694" s="4"/>
      <c r="F694" s="275" t="str">
        <f>'料金、単位一覧'!$A$61</f>
        <v>口腔機能向上加算(Ⅰ)</v>
      </c>
      <c r="G694" s="276"/>
      <c r="H694" s="276"/>
      <c r="I694" s="119" t="str">
        <f>VLOOKUP(F694,'料金、単位一覧'!$A$44:$AD$65,26,0)</f>
        <v>月2回</v>
      </c>
      <c r="J694" s="115">
        <f>VLOOKUP(F694,'料金、単位一覧'!$A$44:$N$65,9,0)</f>
        <v>150</v>
      </c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>
        <f t="shared" si="124"/>
        <v>0</v>
      </c>
      <c r="AQ694" s="31">
        <f t="shared" ref="AQ694:AQ695" si="128">IF(AP694&gt;2,2,AP694)*J694</f>
        <v>0</v>
      </c>
      <c r="AR694" s="312"/>
      <c r="AS694" s="312"/>
      <c r="AT694" s="319"/>
    </row>
    <row r="695" spans="1:46" ht="12.65" customHeight="1" x14ac:dyDescent="0.2">
      <c r="A695" s="121"/>
      <c r="B695" s="4"/>
      <c r="C695" s="4"/>
      <c r="D695" s="4"/>
      <c r="E695" s="4"/>
      <c r="F695" s="275" t="str">
        <f>'料金、単位一覧'!$A$62</f>
        <v>口腔機能向上加算(Ⅱ)</v>
      </c>
      <c r="G695" s="276"/>
      <c r="H695" s="276"/>
      <c r="I695" s="119" t="str">
        <f>VLOOKUP(F695,'料金、単位一覧'!$A$44:$AD$65,26,0)</f>
        <v>月2回</v>
      </c>
      <c r="J695" s="115">
        <f>VLOOKUP(F695,'料金、単位一覧'!$A$44:$N$65,9,0)</f>
        <v>160</v>
      </c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>
        <f t="shared" si="124"/>
        <v>0</v>
      </c>
      <c r="AQ695" s="31">
        <f t="shared" si="128"/>
        <v>0</v>
      </c>
      <c r="AR695" s="312"/>
      <c r="AS695" s="312"/>
      <c r="AT695" s="319"/>
    </row>
    <row r="696" spans="1:46" ht="13" x14ac:dyDescent="0.2">
      <c r="A696" s="121"/>
      <c r="B696" s="4"/>
      <c r="C696" s="4"/>
      <c r="D696" s="4"/>
      <c r="E696" s="4"/>
      <c r="F696" s="275" t="str">
        <f>'料金、単位一覧'!$A$63</f>
        <v>科学的介護推進体制加算</v>
      </c>
      <c r="G696" s="276"/>
      <c r="H696" s="276"/>
      <c r="I696" s="119" t="str">
        <f>VLOOKUP(F696,'料金、単位一覧'!$A$44:$AD$65,26,0)</f>
        <v>月1回</v>
      </c>
      <c r="J696" s="115">
        <f>VLOOKUP(F696,'料金、単位一覧'!$A$44:$N$65,9,0)</f>
        <v>40</v>
      </c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>
        <f t="shared" si="124"/>
        <v>0</v>
      </c>
      <c r="AQ696" s="31">
        <f>IF(AP696&gt;1,1,AP696)*J696</f>
        <v>0</v>
      </c>
      <c r="AR696" s="312"/>
      <c r="AS696" s="312"/>
      <c r="AT696" s="319"/>
    </row>
    <row r="697" spans="1:46" ht="13" x14ac:dyDescent="0.2">
      <c r="A697" s="121"/>
      <c r="B697" s="4"/>
      <c r="C697" s="4"/>
      <c r="D697" s="4"/>
      <c r="E697" s="4"/>
      <c r="F697" s="246" t="str">
        <f>'料金、単位一覧'!$A$68</f>
        <v>サービス提供体制強化加算(Ⅰ)</v>
      </c>
      <c r="G697" s="247"/>
      <c r="H697" s="247"/>
      <c r="I697" s="248"/>
      <c r="J697" s="115">
        <f>VLOOKUP(F697,'料金、単位一覧'!$A$68:$N$70,9,0)</f>
        <v>22</v>
      </c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>
        <f t="shared" si="124"/>
        <v>0</v>
      </c>
      <c r="AQ697" s="31">
        <f t="shared" ref="AQ697:AQ700" si="129">AP697*J697</f>
        <v>0</v>
      </c>
      <c r="AR697" s="312"/>
      <c r="AS697" s="312"/>
      <c r="AT697" s="319"/>
    </row>
    <row r="698" spans="1:46" ht="13" x14ac:dyDescent="0.2">
      <c r="A698" s="122"/>
      <c r="B698" s="123"/>
      <c r="C698" s="123"/>
      <c r="D698" s="123"/>
      <c r="E698" s="37"/>
      <c r="F698" s="246" t="str">
        <f>'料金、単位一覧'!$A$69</f>
        <v>サービス提供体制強化加算(Ⅱ)</v>
      </c>
      <c r="G698" s="247"/>
      <c r="H698" s="247"/>
      <c r="I698" s="248"/>
      <c r="J698" s="115">
        <f>VLOOKUP(F698,'料金、単位一覧'!$A$68:$N$70,9,0)</f>
        <v>18</v>
      </c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>
        <f t="shared" si="124"/>
        <v>0</v>
      </c>
      <c r="AQ698" s="31">
        <f t="shared" si="129"/>
        <v>0</v>
      </c>
      <c r="AR698" s="312"/>
      <c r="AS698" s="312"/>
      <c r="AT698" s="319"/>
    </row>
    <row r="699" spans="1:46" ht="13" x14ac:dyDescent="0.2">
      <c r="A699" s="122"/>
      <c r="B699" s="123"/>
      <c r="C699" s="123"/>
      <c r="D699" s="123"/>
      <c r="E699" s="37"/>
      <c r="F699" s="246" t="str">
        <f>'料金、単位一覧'!$A$70</f>
        <v>サービス提供体制強化加算(Ⅲ)</v>
      </c>
      <c r="G699" s="247"/>
      <c r="H699" s="247"/>
      <c r="I699" s="248"/>
      <c r="J699" s="115">
        <f>VLOOKUP(F699,'料金、単位一覧'!$A$68:$N$70,9,0)</f>
        <v>6</v>
      </c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>
        <f t="shared" si="124"/>
        <v>0</v>
      </c>
      <c r="AQ699" s="31">
        <f t="shared" si="129"/>
        <v>0</v>
      </c>
      <c r="AR699" s="312"/>
      <c r="AS699" s="312"/>
      <c r="AT699" s="319"/>
    </row>
    <row r="700" spans="1:46" ht="12.65" customHeight="1" x14ac:dyDescent="0.2">
      <c r="A700" s="121"/>
      <c r="B700" s="4"/>
      <c r="C700" s="4"/>
      <c r="D700" s="4"/>
      <c r="E700" s="4"/>
      <c r="F700" s="246" t="s">
        <v>207</v>
      </c>
      <c r="G700" s="247"/>
      <c r="H700" s="247"/>
      <c r="I700" s="248"/>
      <c r="J700" s="124">
        <f>'料金、単位一覧'!$I$73</f>
        <v>-47</v>
      </c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>
        <f>IF(SUM($K$6:$AO$18)&gt;0,0,SUM(K700:AO700))</f>
        <v>0</v>
      </c>
      <c r="AQ700" s="31">
        <f t="shared" si="129"/>
        <v>0</v>
      </c>
      <c r="AR700" s="313"/>
      <c r="AS700" s="313"/>
      <c r="AT700" s="320"/>
    </row>
    <row r="701" spans="1:46" ht="12.65" customHeight="1" x14ac:dyDescent="0.2">
      <c r="A701" s="121"/>
      <c r="B701" s="296" t="s">
        <v>208</v>
      </c>
      <c r="C701" s="296"/>
      <c r="D701" s="296"/>
      <c r="E701" s="296"/>
      <c r="F701" s="280" t="str">
        <f>'料金、単位一覧'!$A$99</f>
        <v>昼食代</v>
      </c>
      <c r="G701" s="281"/>
      <c r="H701" s="281"/>
      <c r="I701" s="281"/>
      <c r="J701" s="125">
        <f>VLOOKUP(F701,'料金、単位一覧'!$A$99:$N$113,9,0)</f>
        <v>0</v>
      </c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>
        <f>SUM(K701:AO701)</f>
        <v>0</v>
      </c>
      <c r="AQ701" s="126" t="s">
        <v>217</v>
      </c>
      <c r="AR701" s="127">
        <f>AP701*J701</f>
        <v>0</v>
      </c>
      <c r="AS701" s="128"/>
      <c r="AT701" s="129">
        <f>AR701</f>
        <v>0</v>
      </c>
    </row>
    <row r="702" spans="1:46" ht="12.65" customHeight="1" x14ac:dyDescent="0.2">
      <c r="A702" s="121"/>
      <c r="B702" s="296"/>
      <c r="C702" s="296"/>
      <c r="D702" s="296"/>
      <c r="E702" s="296"/>
      <c r="F702" s="280" t="str">
        <f>'料金、単位一覧'!$A$100</f>
        <v>おやつ代</v>
      </c>
      <c r="G702" s="281"/>
      <c r="H702" s="281"/>
      <c r="I702" s="281"/>
      <c r="J702" s="125">
        <f>VLOOKUP(F702,'料金、単位一覧'!$A$99:$N$113,9,0)</f>
        <v>0</v>
      </c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>
        <f t="shared" ref="AP702:AP714" si="130">SUM(K702:AO702)</f>
        <v>0</v>
      </c>
      <c r="AQ702" s="126" t="s">
        <v>217</v>
      </c>
      <c r="AR702" s="127">
        <f>IFERROR(AP702*J702,"")</f>
        <v>0</v>
      </c>
      <c r="AS702" s="34"/>
      <c r="AT702" s="130">
        <f t="shared" ref="AT702:AT713" si="131">AR702</f>
        <v>0</v>
      </c>
    </row>
    <row r="703" spans="1:46" ht="12.65" customHeight="1" x14ac:dyDescent="0.2">
      <c r="A703" s="121"/>
      <c r="B703" s="296"/>
      <c r="C703" s="296"/>
      <c r="D703" s="296"/>
      <c r="E703" s="296"/>
      <c r="F703" s="280" t="str">
        <f>'料金、単位一覧'!$A$101</f>
        <v>パット代</v>
      </c>
      <c r="G703" s="281"/>
      <c r="H703" s="281"/>
      <c r="I703" s="281"/>
      <c r="J703" s="125">
        <f>VLOOKUP(F703,'料金、単位一覧'!$A$99:$N$113,9,0)</f>
        <v>0</v>
      </c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>
        <f t="shared" si="130"/>
        <v>0</v>
      </c>
      <c r="AQ703" s="126" t="s">
        <v>217</v>
      </c>
      <c r="AR703" s="127">
        <f t="shared" ref="AR703:AR714" si="132">AP703*J703</f>
        <v>0</v>
      </c>
      <c r="AS703" s="34"/>
      <c r="AT703" s="130">
        <f t="shared" si="131"/>
        <v>0</v>
      </c>
    </row>
    <row r="704" spans="1:46" ht="12.65" customHeight="1" x14ac:dyDescent="0.2">
      <c r="A704" s="121"/>
      <c r="B704" s="296"/>
      <c r="C704" s="296"/>
      <c r="D704" s="296"/>
      <c r="E704" s="296"/>
      <c r="F704" s="280" t="str">
        <f>'料金、単位一覧'!$A$102</f>
        <v>リハビリパンツ代</v>
      </c>
      <c r="G704" s="281"/>
      <c r="H704" s="281"/>
      <c r="I704" s="281"/>
      <c r="J704" s="125">
        <f>VLOOKUP(F704,'料金、単位一覧'!$A$99:$N$113,9,0)</f>
        <v>0</v>
      </c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>
        <f t="shared" si="130"/>
        <v>0</v>
      </c>
      <c r="AQ704" s="126" t="s">
        <v>217</v>
      </c>
      <c r="AR704" s="127">
        <f t="shared" si="132"/>
        <v>0</v>
      </c>
      <c r="AS704" s="34"/>
      <c r="AT704" s="130">
        <f t="shared" si="131"/>
        <v>0</v>
      </c>
    </row>
    <row r="705" spans="1:47" ht="12.65" customHeight="1" x14ac:dyDescent="0.2">
      <c r="A705" s="121"/>
      <c r="B705" s="296"/>
      <c r="C705" s="296"/>
      <c r="D705" s="296"/>
      <c r="E705" s="296"/>
      <c r="F705" s="280" t="str">
        <f>'料金、単位一覧'!$A$103</f>
        <v>おむつ代</v>
      </c>
      <c r="G705" s="281"/>
      <c r="H705" s="281"/>
      <c r="I705" s="281"/>
      <c r="J705" s="125">
        <f>VLOOKUP(F705,'料金、単位一覧'!$A$99:$N$113,9,0)</f>
        <v>0</v>
      </c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>
        <f t="shared" si="130"/>
        <v>0</v>
      </c>
      <c r="AQ705" s="126" t="s">
        <v>217</v>
      </c>
      <c r="AR705" s="127">
        <f t="shared" si="132"/>
        <v>0</v>
      </c>
      <c r="AS705" s="34"/>
      <c r="AT705" s="130">
        <f t="shared" si="131"/>
        <v>0</v>
      </c>
    </row>
    <row r="706" spans="1:47" ht="12.65" customHeight="1" x14ac:dyDescent="0.2">
      <c r="A706" s="121"/>
      <c r="B706" s="296"/>
      <c r="C706" s="296"/>
      <c r="D706" s="296"/>
      <c r="E706" s="296"/>
      <c r="F706" s="280" t="str">
        <f>'料金、単位一覧'!$A$104</f>
        <v>お泊りサービス</v>
      </c>
      <c r="G706" s="281"/>
      <c r="H706" s="281"/>
      <c r="I706" s="281"/>
      <c r="J706" s="125">
        <f>VLOOKUP(F706,'料金、単位一覧'!$A$99:$N$113,9,0)</f>
        <v>0</v>
      </c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>
        <f t="shared" si="130"/>
        <v>0</v>
      </c>
      <c r="AQ706" s="126" t="s">
        <v>217</v>
      </c>
      <c r="AR706" s="127">
        <f t="shared" si="132"/>
        <v>0</v>
      </c>
      <c r="AS706" s="34"/>
      <c r="AT706" s="130">
        <f t="shared" si="131"/>
        <v>0</v>
      </c>
    </row>
    <row r="707" spans="1:47" ht="12.65" customHeight="1" x14ac:dyDescent="0.2">
      <c r="A707" s="121"/>
      <c r="B707" s="296"/>
      <c r="C707" s="296"/>
      <c r="D707" s="296"/>
      <c r="E707" s="296"/>
      <c r="F707" s="280" t="str">
        <f>'料金、単位一覧'!$A$105</f>
        <v>シーツ交換代</v>
      </c>
      <c r="G707" s="281"/>
      <c r="H707" s="281"/>
      <c r="I707" s="281"/>
      <c r="J707" s="125">
        <f>VLOOKUP(F707,'料金、単位一覧'!$A$99:$N$113,9,0)</f>
        <v>0</v>
      </c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>
        <f t="shared" si="130"/>
        <v>0</v>
      </c>
      <c r="AQ707" s="126" t="s">
        <v>217</v>
      </c>
      <c r="AR707" s="127">
        <f t="shared" si="132"/>
        <v>0</v>
      </c>
      <c r="AS707" s="34"/>
      <c r="AT707" s="130">
        <f t="shared" si="131"/>
        <v>0</v>
      </c>
    </row>
    <row r="708" spans="1:47" ht="12.65" customHeight="1" x14ac:dyDescent="0.2">
      <c r="A708" s="121"/>
      <c r="B708" s="296"/>
      <c r="C708" s="296"/>
      <c r="D708" s="296"/>
      <c r="E708" s="296"/>
      <c r="F708" s="280" t="str">
        <f>'料金、単位一覧'!$A$106</f>
        <v>夕食代</v>
      </c>
      <c r="G708" s="281"/>
      <c r="H708" s="281"/>
      <c r="I708" s="281"/>
      <c r="J708" s="125">
        <f>VLOOKUP(F708,'料金、単位一覧'!$A$99:$N$113,9,0)</f>
        <v>0</v>
      </c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>
        <f t="shared" si="130"/>
        <v>0</v>
      </c>
      <c r="AQ708" s="126" t="s">
        <v>217</v>
      </c>
      <c r="AR708" s="127">
        <f t="shared" si="132"/>
        <v>0</v>
      </c>
      <c r="AS708" s="34"/>
      <c r="AT708" s="130">
        <f t="shared" si="131"/>
        <v>0</v>
      </c>
    </row>
    <row r="709" spans="1:47" ht="12.65" customHeight="1" x14ac:dyDescent="0.2">
      <c r="A709" s="121"/>
      <c r="B709" s="296"/>
      <c r="C709" s="296"/>
      <c r="D709" s="296"/>
      <c r="E709" s="296"/>
      <c r="F709" s="280" t="str">
        <f>'料金、単位一覧'!$A$107</f>
        <v>朝食代</v>
      </c>
      <c r="G709" s="281"/>
      <c r="H709" s="281"/>
      <c r="I709" s="281"/>
      <c r="J709" s="125">
        <f>VLOOKUP(F709,'料金、単位一覧'!$A$99:$N$113,9,0)</f>
        <v>0</v>
      </c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>
        <f t="shared" si="130"/>
        <v>0</v>
      </c>
      <c r="AQ709" s="126" t="s">
        <v>217</v>
      </c>
      <c r="AR709" s="127">
        <f t="shared" si="132"/>
        <v>0</v>
      </c>
      <c r="AS709" s="34"/>
      <c r="AT709" s="130">
        <f t="shared" si="131"/>
        <v>0</v>
      </c>
    </row>
    <row r="710" spans="1:47" ht="12.65" customHeight="1" x14ac:dyDescent="0.2">
      <c r="A710" s="121"/>
      <c r="B710" s="296"/>
      <c r="C710" s="296"/>
      <c r="D710" s="296"/>
      <c r="E710" s="296"/>
      <c r="F710" s="280" t="str">
        <f>'料金、単位一覧'!$A$108</f>
        <v>時間外利用料</v>
      </c>
      <c r="G710" s="281"/>
      <c r="H710" s="281"/>
      <c r="I710" s="281"/>
      <c r="J710" s="125">
        <f>VLOOKUP(F710,'料金、単位一覧'!$A$99:$N$113,9,0)</f>
        <v>0</v>
      </c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>
        <f t="shared" si="130"/>
        <v>0</v>
      </c>
      <c r="AQ710" s="126" t="s">
        <v>217</v>
      </c>
      <c r="AR710" s="127">
        <f t="shared" si="132"/>
        <v>0</v>
      </c>
      <c r="AS710" s="34"/>
      <c r="AT710" s="130">
        <f t="shared" si="131"/>
        <v>0</v>
      </c>
    </row>
    <row r="711" spans="1:47" ht="12.65" customHeight="1" x14ac:dyDescent="0.2">
      <c r="A711" s="121"/>
      <c r="B711" s="296"/>
      <c r="C711" s="296"/>
      <c r="D711" s="296"/>
      <c r="E711" s="296"/>
      <c r="F711" s="280" t="str">
        <f>'料金、単位一覧'!$A$109</f>
        <v>洗濯代</v>
      </c>
      <c r="G711" s="281"/>
      <c r="H711" s="281"/>
      <c r="I711" s="281"/>
      <c r="J711" s="125">
        <f>VLOOKUP(F711,'料金、単位一覧'!$A$99:$N$113,9,0)</f>
        <v>0</v>
      </c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>
        <f t="shared" si="130"/>
        <v>0</v>
      </c>
      <c r="AQ711" s="126" t="s">
        <v>217</v>
      </c>
      <c r="AR711" s="127">
        <f t="shared" si="132"/>
        <v>0</v>
      </c>
      <c r="AS711" s="34"/>
      <c r="AT711" s="130">
        <f t="shared" si="131"/>
        <v>0</v>
      </c>
    </row>
    <row r="712" spans="1:47" ht="12.65" customHeight="1" x14ac:dyDescent="0.2">
      <c r="A712" s="121"/>
      <c r="B712" s="296"/>
      <c r="C712" s="296"/>
      <c r="D712" s="296"/>
      <c r="E712" s="296"/>
      <c r="F712" s="280" t="str">
        <f>'料金、単位一覧'!$A$110</f>
        <v>通院サポート（最初の３時間）</v>
      </c>
      <c r="G712" s="281"/>
      <c r="H712" s="281"/>
      <c r="I712" s="281"/>
      <c r="J712" s="125">
        <f>VLOOKUP(F712,'料金、単位一覧'!$A$99:$N$113,9,0)</f>
        <v>0</v>
      </c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>
        <f t="shared" si="130"/>
        <v>0</v>
      </c>
      <c r="AQ712" s="126" t="s">
        <v>217</v>
      </c>
      <c r="AR712" s="127">
        <f t="shared" si="132"/>
        <v>0</v>
      </c>
      <c r="AS712" s="34"/>
      <c r="AT712" s="130">
        <f t="shared" si="131"/>
        <v>0</v>
      </c>
    </row>
    <row r="713" spans="1:47" ht="12.65" customHeight="1" x14ac:dyDescent="0.2">
      <c r="A713" s="121"/>
      <c r="B713" s="296"/>
      <c r="C713" s="296"/>
      <c r="D713" s="296"/>
      <c r="E713" s="296"/>
      <c r="F713" s="280" t="str">
        <f>'料金、単位一覧'!$A$111</f>
        <v>通院サポート延長（１時間毎）</v>
      </c>
      <c r="G713" s="281"/>
      <c r="H713" s="281"/>
      <c r="I713" s="281"/>
      <c r="J713" s="125">
        <f>VLOOKUP(F713,'料金、単位一覧'!$A$99:$N$113,9,0)</f>
        <v>0</v>
      </c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>
        <f t="shared" si="130"/>
        <v>0</v>
      </c>
      <c r="AQ713" s="126" t="s">
        <v>217</v>
      </c>
      <c r="AR713" s="127">
        <f t="shared" si="132"/>
        <v>0</v>
      </c>
      <c r="AS713" s="34"/>
      <c r="AT713" s="130">
        <f t="shared" si="131"/>
        <v>0</v>
      </c>
    </row>
    <row r="714" spans="1:47" ht="12.65" customHeight="1" x14ac:dyDescent="0.2">
      <c r="A714" s="121"/>
      <c r="B714" s="296"/>
      <c r="C714" s="296"/>
      <c r="D714" s="296"/>
      <c r="E714" s="296"/>
      <c r="F714" s="280" t="str">
        <f>'料金、単位一覧'!$A$112</f>
        <v>保険外事業利用（要介護）</v>
      </c>
      <c r="G714" s="281"/>
      <c r="H714" s="281"/>
      <c r="I714" s="281"/>
      <c r="J714" s="125">
        <f>VLOOKUP(F714,'料金、単位一覧'!$A$99:$N$113,9,0)</f>
        <v>0</v>
      </c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>
        <f t="shared" si="130"/>
        <v>0</v>
      </c>
      <c r="AQ714" s="126" t="s">
        <v>217</v>
      </c>
      <c r="AR714" s="127">
        <f t="shared" si="132"/>
        <v>0</v>
      </c>
      <c r="AS714" s="34"/>
      <c r="AT714" s="130">
        <f>AR714</f>
        <v>0</v>
      </c>
    </row>
    <row r="715" spans="1:47" ht="12.65" customHeight="1" x14ac:dyDescent="0.2">
      <c r="A715" s="121"/>
      <c r="B715" s="296"/>
      <c r="C715" s="296"/>
      <c r="D715" s="296"/>
      <c r="E715" s="296"/>
      <c r="F715" s="280" t="str">
        <f>'料金、単位一覧'!$A$113</f>
        <v>通所介護実費請求（要支援）</v>
      </c>
      <c r="G715" s="281"/>
      <c r="H715" s="281"/>
      <c r="I715" s="281"/>
      <c r="J715" s="131">
        <f>VLOOKUP(F715,'料金、単位一覧'!$A$99:$N$113,9,0)</f>
        <v>0</v>
      </c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>
        <f>SUM(K715:AO715)</f>
        <v>0</v>
      </c>
      <c r="AQ715" s="126" t="s">
        <v>217</v>
      </c>
      <c r="AR715" s="127">
        <f>AP715*J715</f>
        <v>0</v>
      </c>
      <c r="AS715" s="34"/>
      <c r="AT715" s="130">
        <f>AR715</f>
        <v>0</v>
      </c>
    </row>
    <row r="716" spans="1:47" ht="12.65" customHeight="1" x14ac:dyDescent="0.2">
      <c r="A716" s="121"/>
      <c r="B716" s="296" t="s">
        <v>218</v>
      </c>
      <c r="C716" s="296"/>
      <c r="D716" s="296"/>
      <c r="E716" s="296"/>
      <c r="F716" s="181"/>
      <c r="G716" s="300"/>
      <c r="H716" s="300"/>
      <c r="I716" s="301"/>
      <c r="J716" s="132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126" t="s">
        <v>217</v>
      </c>
      <c r="AQ716" s="126" t="s">
        <v>217</v>
      </c>
      <c r="AR716" s="127"/>
      <c r="AS716" s="34"/>
      <c r="AT716" s="130">
        <f t="shared" ref="AT716:AT718" si="133">AR716</f>
        <v>0</v>
      </c>
    </row>
    <row r="717" spans="1:47" ht="12.65" customHeight="1" x14ac:dyDescent="0.2">
      <c r="A717" s="121"/>
      <c r="B717" s="296"/>
      <c r="C717" s="296"/>
      <c r="D717" s="296"/>
      <c r="E717" s="296"/>
      <c r="F717" s="181"/>
      <c r="G717" s="300"/>
      <c r="H717" s="300"/>
      <c r="I717" s="301"/>
      <c r="J717" s="132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126" t="s">
        <v>217</v>
      </c>
      <c r="AQ717" s="126" t="s">
        <v>217</v>
      </c>
      <c r="AR717" s="127"/>
      <c r="AS717" s="34"/>
      <c r="AT717" s="130">
        <f t="shared" si="133"/>
        <v>0</v>
      </c>
    </row>
    <row r="718" spans="1:47" ht="12.65" customHeight="1" thickBot="1" x14ac:dyDescent="0.25">
      <c r="A718" s="121"/>
      <c r="B718" s="314"/>
      <c r="C718" s="314"/>
      <c r="D718" s="314"/>
      <c r="E718" s="314"/>
      <c r="F718" s="302"/>
      <c r="G718" s="303"/>
      <c r="H718" s="303"/>
      <c r="I718" s="304"/>
      <c r="J718" s="133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34" t="s">
        <v>217</v>
      </c>
      <c r="AQ718" s="134" t="s">
        <v>217</v>
      </c>
      <c r="AR718" s="135"/>
      <c r="AS718" s="135"/>
      <c r="AT718" s="136">
        <f t="shared" si="133"/>
        <v>0</v>
      </c>
    </row>
    <row r="719" spans="1:47" ht="30" customHeight="1" thickBot="1" x14ac:dyDescent="0.25">
      <c r="A719" s="315" t="s">
        <v>9</v>
      </c>
      <c r="B719" s="316"/>
      <c r="C719" s="316"/>
      <c r="D719" s="316"/>
      <c r="E719" s="317"/>
      <c r="F719" s="297">
        <f>SUM(AT655:AT718)</f>
        <v>0</v>
      </c>
      <c r="G719" s="298"/>
      <c r="H719" s="298"/>
      <c r="I719" s="299"/>
      <c r="J719" s="137"/>
      <c r="K719" s="309" t="s">
        <v>28</v>
      </c>
      <c r="L719" s="306"/>
      <c r="M719" s="306"/>
      <c r="N719" s="306"/>
      <c r="O719" s="307"/>
      <c r="P719" s="310">
        <f>SUM(AT655:AT700)</f>
        <v>0</v>
      </c>
      <c r="Q719" s="298"/>
      <c r="R719" s="298"/>
      <c r="S719" s="298"/>
      <c r="T719" s="299"/>
      <c r="U719" s="305" t="s">
        <v>29</v>
      </c>
      <c r="V719" s="306"/>
      <c r="W719" s="306"/>
      <c r="X719" s="306"/>
      <c r="Y719" s="307"/>
      <c r="Z719" s="310">
        <f>SUM(AT701:AT718)</f>
        <v>0</v>
      </c>
      <c r="AA719" s="298"/>
      <c r="AB719" s="298"/>
      <c r="AC719" s="298"/>
      <c r="AD719" s="299"/>
      <c r="AE719" s="305" t="s">
        <v>30</v>
      </c>
      <c r="AF719" s="306"/>
      <c r="AG719" s="306"/>
      <c r="AH719" s="306"/>
      <c r="AI719" s="307"/>
      <c r="AJ719" s="308">
        <f>SUM(AQ656:AQ675,AQ677:AQ700)</f>
        <v>0</v>
      </c>
      <c r="AK719" s="298"/>
      <c r="AL719" s="298"/>
      <c r="AM719" s="298"/>
      <c r="AN719" s="298"/>
      <c r="AO719" s="299"/>
      <c r="AP719" s="138"/>
      <c r="AQ719" s="139"/>
      <c r="AR719" s="139"/>
      <c r="AS719" s="139"/>
      <c r="AT719" s="140"/>
    </row>
    <row r="720" spans="1:47" ht="17.25" customHeight="1" x14ac:dyDescent="0.2">
      <c r="A720" s="238" t="s">
        <v>1</v>
      </c>
      <c r="B720" s="239"/>
      <c r="C720" s="239"/>
      <c r="D720" s="239"/>
      <c r="E720" s="240"/>
      <c r="F720" s="240" t="s">
        <v>4</v>
      </c>
      <c r="G720" s="236"/>
      <c r="H720" s="236"/>
      <c r="I720" s="236"/>
      <c r="J720" s="107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36"/>
      <c r="AM720" s="236"/>
      <c r="AN720" s="236"/>
      <c r="AO720" s="236"/>
      <c r="AP720" s="237"/>
      <c r="AQ720" s="108">
        <f>IFERROR(ROUND(ROUND(VLOOKUP($O$2,'料金、単位一覧'!$A$79:$L$96,9,0)*SUM(AQ721:AQ765),0),"0"),0)</f>
        <v>0</v>
      </c>
      <c r="AR720" s="109">
        <f>TRUNC(TRUNC(SUM(AQ720,AQ721:AQ765)*'料金、単位一覧'!$P$4)-TRUNC(SUM(AQ721:AQ765)*'料金、単位一覧'!$P$4))</f>
        <v>0</v>
      </c>
      <c r="AS720" s="109">
        <f>TRUNC(AR720*A741,0)</f>
        <v>0</v>
      </c>
      <c r="AT720" s="110">
        <f>AR720-AS720</f>
        <v>0</v>
      </c>
      <c r="AU720" s="111">
        <f>AR720</f>
        <v>0</v>
      </c>
    </row>
    <row r="721" spans="1:47" ht="12.65" customHeight="1" x14ac:dyDescent="0.2">
      <c r="A721" s="292"/>
      <c r="B721" s="293"/>
      <c r="C721" s="293"/>
      <c r="D721" s="293"/>
      <c r="E721" s="294" t="s">
        <v>10</v>
      </c>
      <c r="F721" s="241" t="s">
        <v>11</v>
      </c>
      <c r="G721" s="241"/>
      <c r="H721" s="241"/>
      <c r="I721" s="241"/>
      <c r="J721" s="112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>
        <f>SUM(K721:AO721)</f>
        <v>0</v>
      </c>
      <c r="AQ721" s="113" t="str">
        <f>IF(AP721&gt;=1,CHOOSE($A732,'料金、単位一覧'!$H$7,'料金、単位一覧'!$H$8),"0")</f>
        <v>0</v>
      </c>
      <c r="AR721" s="311">
        <f>TRUNC(SUM(AQ721:AQ765)*'料金、単位一覧'!$P$4)</f>
        <v>0</v>
      </c>
      <c r="AS721" s="311">
        <f>TRUNC(AR721*A741,0)</f>
        <v>0</v>
      </c>
      <c r="AT721" s="318">
        <f>AR721-AS721</f>
        <v>0</v>
      </c>
      <c r="AU721" s="3"/>
    </row>
    <row r="722" spans="1:47" ht="12.65" customHeight="1" x14ac:dyDescent="0.2">
      <c r="A722" s="292"/>
      <c r="B722" s="293"/>
      <c r="C722" s="293"/>
      <c r="D722" s="293"/>
      <c r="E722" s="294"/>
      <c r="F722" s="245" t="s">
        <v>12</v>
      </c>
      <c r="G722" s="245"/>
      <c r="H722" s="245"/>
      <c r="I722" s="245"/>
      <c r="J722" s="64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>
        <f>SUM(K722:AO722)</f>
        <v>0</v>
      </c>
      <c r="AQ722" s="114">
        <f>IF(AP722&gt;=1,TRUNC(CHOOSE($A732,'料金、単位一覧'!$K$7*AP722,'料金、単位一覧'!$K$8*AP722),"0"),0)</f>
        <v>0</v>
      </c>
      <c r="AR722" s="312"/>
      <c r="AS722" s="312"/>
      <c r="AT722" s="319"/>
    </row>
    <row r="723" spans="1:47" ht="12.65" customHeight="1" x14ac:dyDescent="0.2">
      <c r="A723" s="292"/>
      <c r="B723" s="293"/>
      <c r="C723" s="293"/>
      <c r="D723" s="293"/>
      <c r="E723" s="294"/>
      <c r="F723" s="245" t="str">
        <f>'料金、単位一覧'!$A$22</f>
        <v>生活機能向上グループ活動加算</v>
      </c>
      <c r="G723" s="245"/>
      <c r="H723" s="245"/>
      <c r="I723" s="245"/>
      <c r="J723" s="115">
        <f>VLOOKUP(F723,'料金、単位一覧'!$A$22:$N$28,9,0)</f>
        <v>100</v>
      </c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>
        <f>SUM(K723:AO723)</f>
        <v>0</v>
      </c>
      <c r="AQ723" s="30" t="str">
        <f>IF(AP723&gt;=1,J723,"0")</f>
        <v>0</v>
      </c>
      <c r="AR723" s="312"/>
      <c r="AS723" s="312"/>
      <c r="AT723" s="319"/>
    </row>
    <row r="724" spans="1:47" ht="12.65" customHeight="1" x14ac:dyDescent="0.2">
      <c r="A724" s="292"/>
      <c r="B724" s="293"/>
      <c r="C724" s="293"/>
      <c r="D724" s="293"/>
      <c r="E724" s="294"/>
      <c r="F724" s="245" t="str">
        <f>'料金、単位一覧'!$A$23</f>
        <v>若年性認知症利用者受入加算</v>
      </c>
      <c r="G724" s="245"/>
      <c r="H724" s="245"/>
      <c r="I724" s="245"/>
      <c r="J724" s="115">
        <f>VLOOKUP(F724,'料金、単位一覧'!$A$22:$N$28,9,0)</f>
        <v>240</v>
      </c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>
        <f t="shared" ref="AP724:AP733" si="134">SUM(K724:AO724)</f>
        <v>0</v>
      </c>
      <c r="AQ724" s="30" t="str">
        <f>IF(AP724&gt;=1,J724,"0")</f>
        <v>0</v>
      </c>
      <c r="AR724" s="312"/>
      <c r="AS724" s="312"/>
      <c r="AT724" s="319"/>
    </row>
    <row r="725" spans="1:47" ht="12.65" customHeight="1" x14ac:dyDescent="0.2">
      <c r="A725" s="292"/>
      <c r="B725" s="293"/>
      <c r="C725" s="293"/>
      <c r="D725" s="293"/>
      <c r="E725" s="294"/>
      <c r="F725" s="245" t="str">
        <f>'料金、単位一覧'!$A$24</f>
        <v>栄養アセスメント加算</v>
      </c>
      <c r="G725" s="245"/>
      <c r="H725" s="245"/>
      <c r="I725" s="245"/>
      <c r="J725" s="115">
        <f>VLOOKUP(F725,'料金、単位一覧'!$A$22:$N$28,9,0)</f>
        <v>50</v>
      </c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>
        <f t="shared" si="134"/>
        <v>0</v>
      </c>
      <c r="AQ725" s="30" t="str">
        <f t="shared" ref="AQ725:AQ729" si="135">IF(AP725&gt;=1,J725,"0")</f>
        <v>0</v>
      </c>
      <c r="AR725" s="312"/>
      <c r="AS725" s="312"/>
      <c r="AT725" s="319"/>
    </row>
    <row r="726" spans="1:47" ht="12.65" customHeight="1" x14ac:dyDescent="0.2">
      <c r="A726" s="292"/>
      <c r="B726" s="293"/>
      <c r="C726" s="293"/>
      <c r="D726" s="293"/>
      <c r="E726" s="294"/>
      <c r="F726" s="245" t="str">
        <f>'料金、単位一覧'!$A$25</f>
        <v>栄養改善加算</v>
      </c>
      <c r="G726" s="245"/>
      <c r="H726" s="245"/>
      <c r="I726" s="245"/>
      <c r="J726" s="115">
        <f>VLOOKUP(F726,'料金、単位一覧'!$A$22:$N$28,9,0)</f>
        <v>200</v>
      </c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>
        <f t="shared" si="134"/>
        <v>0</v>
      </c>
      <c r="AQ726" s="30" t="str">
        <f t="shared" si="135"/>
        <v>0</v>
      </c>
      <c r="AR726" s="312"/>
      <c r="AS726" s="312"/>
      <c r="AT726" s="319"/>
    </row>
    <row r="727" spans="1:47" ht="12.65" customHeight="1" x14ac:dyDescent="0.2">
      <c r="A727" s="292"/>
      <c r="B727" s="293"/>
      <c r="C727" s="293"/>
      <c r="D727" s="293"/>
      <c r="E727" s="294"/>
      <c r="F727" s="245" t="str">
        <f>'料金、単位一覧'!$A$26</f>
        <v>生活機能向上加算(Ⅰ)</v>
      </c>
      <c r="G727" s="245"/>
      <c r="H727" s="245"/>
      <c r="I727" s="245"/>
      <c r="J727" s="115">
        <f>VLOOKUP(F727,'料金、単位一覧'!$A$22:$N$28,9,0)</f>
        <v>150</v>
      </c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>
        <f t="shared" si="134"/>
        <v>0</v>
      </c>
      <c r="AQ727" s="30" t="str">
        <f t="shared" si="135"/>
        <v>0</v>
      </c>
      <c r="AR727" s="312"/>
      <c r="AS727" s="312"/>
      <c r="AT727" s="319"/>
    </row>
    <row r="728" spans="1:47" ht="12.65" customHeight="1" x14ac:dyDescent="0.2">
      <c r="A728" s="292"/>
      <c r="B728" s="293"/>
      <c r="C728" s="293"/>
      <c r="D728" s="293"/>
      <c r="E728" s="294"/>
      <c r="F728" s="245" t="str">
        <f>'料金、単位一覧'!$A$27</f>
        <v>生活機能向上加算(Ⅱ)</v>
      </c>
      <c r="G728" s="245"/>
      <c r="H728" s="245"/>
      <c r="I728" s="245"/>
      <c r="J728" s="115">
        <f>VLOOKUP(F728,'料金、単位一覧'!$A$22:$N$28,9,0)</f>
        <v>160</v>
      </c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>
        <f t="shared" si="134"/>
        <v>0</v>
      </c>
      <c r="AQ728" s="30" t="str">
        <f t="shared" si="135"/>
        <v>0</v>
      </c>
      <c r="AR728" s="312"/>
      <c r="AS728" s="312"/>
      <c r="AT728" s="319"/>
    </row>
    <row r="729" spans="1:47" ht="12.65" customHeight="1" x14ac:dyDescent="0.2">
      <c r="A729" s="292"/>
      <c r="B729" s="293"/>
      <c r="C729" s="293"/>
      <c r="D729" s="293"/>
      <c r="E729" s="294"/>
      <c r="F729" s="245" t="str">
        <f>'料金、単位一覧'!$A$28</f>
        <v>一体的サービス提供加算</v>
      </c>
      <c r="G729" s="245"/>
      <c r="H729" s="245"/>
      <c r="I729" s="245"/>
      <c r="J729" s="115">
        <f>VLOOKUP(F729,'料金、単位一覧'!$A$22:$N$28,9,0)</f>
        <v>480</v>
      </c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>
        <f t="shared" si="134"/>
        <v>0</v>
      </c>
      <c r="AQ729" s="30" t="str">
        <f t="shared" si="135"/>
        <v>0</v>
      </c>
      <c r="AR729" s="312"/>
      <c r="AS729" s="312"/>
      <c r="AT729" s="319"/>
    </row>
    <row r="730" spans="1:47" ht="12.65" customHeight="1" x14ac:dyDescent="0.2">
      <c r="A730" s="270"/>
      <c r="B730" s="271"/>
      <c r="C730" s="271"/>
      <c r="D730" s="271"/>
      <c r="E730" s="295"/>
      <c r="F730" s="246" t="str">
        <f>'料金、単位一覧'!$A$17</f>
        <v>サービス提供体制強化加算(Ⅰ)</v>
      </c>
      <c r="G730" s="247"/>
      <c r="H730" s="247"/>
      <c r="I730" s="248"/>
      <c r="J730" s="116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  <c r="AJ730" s="117"/>
      <c r="AK730" s="117"/>
      <c r="AL730" s="117"/>
      <c r="AM730" s="117"/>
      <c r="AN730" s="117"/>
      <c r="AO730" s="117"/>
      <c r="AP730" s="28">
        <f t="shared" si="134"/>
        <v>0</v>
      </c>
      <c r="AQ730" s="30" t="str">
        <f>IF(AP730&gt;=1,CHOOSE($A732,'料金、単位一覧'!$I$17,'料金、単位一覧'!$L$17),"0")</f>
        <v>0</v>
      </c>
      <c r="AR730" s="312"/>
      <c r="AS730" s="312"/>
      <c r="AT730" s="319"/>
    </row>
    <row r="731" spans="1:47" ht="12.65" customHeight="1" x14ac:dyDescent="0.2">
      <c r="A731" s="249" t="s">
        <v>22</v>
      </c>
      <c r="B731" s="250"/>
      <c r="C731" s="250"/>
      <c r="D731" s="250"/>
      <c r="E731" s="251"/>
      <c r="F731" s="246" t="str">
        <f>'料金、単位一覧'!$A$18</f>
        <v>サービス提供体制強化加算(Ⅱ)</v>
      </c>
      <c r="G731" s="247"/>
      <c r="H731" s="247"/>
      <c r="I731" s="248"/>
      <c r="J731" s="116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  <c r="AL731" s="117"/>
      <c r="AM731" s="117"/>
      <c r="AN731" s="117"/>
      <c r="AO731" s="117"/>
      <c r="AP731" s="28">
        <f t="shared" si="134"/>
        <v>0</v>
      </c>
      <c r="AQ731" s="30" t="str">
        <f>IF(AP731&gt;=1,CHOOSE($A732,'料金、単位一覧'!$I$18,'料金、単位一覧'!$L$18),"0")</f>
        <v>0</v>
      </c>
      <c r="AR731" s="312"/>
      <c r="AS731" s="312"/>
      <c r="AT731" s="319"/>
    </row>
    <row r="732" spans="1:47" ht="12.65" customHeight="1" x14ac:dyDescent="0.2">
      <c r="A732" s="267"/>
      <c r="B732" s="268"/>
      <c r="C732" s="268"/>
      <c r="D732" s="268"/>
      <c r="E732" s="269"/>
      <c r="F732" s="246" t="str">
        <f>'料金、単位一覧'!$A$19</f>
        <v>サービス提供体制強化加算(Ⅲ)</v>
      </c>
      <c r="G732" s="247"/>
      <c r="H732" s="247"/>
      <c r="I732" s="248"/>
      <c r="J732" s="116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  <c r="AL732" s="117"/>
      <c r="AM732" s="117"/>
      <c r="AN732" s="117"/>
      <c r="AO732" s="117"/>
      <c r="AP732" s="28">
        <f t="shared" si="134"/>
        <v>0</v>
      </c>
      <c r="AQ732" s="30" t="str">
        <f>IF(AP732&gt;=1,CHOOSE($A732,'料金、単位一覧'!$I$19,'料金、単位一覧'!$L$19),"0")</f>
        <v>0</v>
      </c>
      <c r="AR732" s="312"/>
      <c r="AS732" s="312"/>
      <c r="AT732" s="319"/>
    </row>
    <row r="733" spans="1:47" ht="12.65" customHeight="1" x14ac:dyDescent="0.2">
      <c r="A733" s="270"/>
      <c r="B733" s="271"/>
      <c r="C733" s="271"/>
      <c r="D733" s="271"/>
      <c r="E733" s="272"/>
      <c r="F733" s="245" t="s">
        <v>14</v>
      </c>
      <c r="G733" s="245"/>
      <c r="H733" s="245"/>
      <c r="I733" s="245"/>
      <c r="J733" s="64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>
        <f t="shared" si="134"/>
        <v>0</v>
      </c>
      <c r="AQ733" s="30" t="str">
        <f>IF(AP733&gt;=1,CHOOSE($A732,'料金、単位一覧'!$E$31,'料金、単位一覧'!$E$32),"0")</f>
        <v>0</v>
      </c>
      <c r="AR733" s="312"/>
      <c r="AS733" s="312"/>
      <c r="AT733" s="319"/>
    </row>
    <row r="734" spans="1:47" ht="12.65" customHeight="1" x14ac:dyDescent="0.2">
      <c r="A734" s="278" t="s">
        <v>23</v>
      </c>
      <c r="B734" s="279"/>
      <c r="C734" s="279"/>
      <c r="D734" s="279"/>
      <c r="E734" s="279"/>
      <c r="F734" s="241" t="s">
        <v>209</v>
      </c>
      <c r="G734" s="241"/>
      <c r="H734" s="241"/>
      <c r="I734" s="241"/>
      <c r="J734" s="112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>
        <f>IF(SUM(K721:AO733)&gt;0,0,SUM(K734:AO734))</f>
        <v>0</v>
      </c>
      <c r="AQ734" s="113">
        <f>IFERROR(TRUNC(CHOOSE(A735,'料金、単位一覧'!$E$37,'料金、単位一覧'!$E$38,'料金、単位一覧'!$E$39,'料金、単位一覧'!$E$40,'料金、単位一覧'!$E$41)*AP734),0)</f>
        <v>0</v>
      </c>
      <c r="AR734" s="312"/>
      <c r="AS734" s="312"/>
      <c r="AT734" s="319"/>
    </row>
    <row r="735" spans="1:47" ht="12.65" customHeight="1" x14ac:dyDescent="0.2">
      <c r="A735" s="285"/>
      <c r="B735" s="286"/>
      <c r="C735" s="286"/>
      <c r="D735" s="286"/>
      <c r="E735" s="286"/>
      <c r="F735" s="245" t="s">
        <v>210</v>
      </c>
      <c r="G735" s="245"/>
      <c r="H735" s="245"/>
      <c r="I735" s="245"/>
      <c r="J735" s="64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>
        <f>IF(SUM(K721:AO733)&gt;0,0,SUM(K735:AO735))</f>
        <v>0</v>
      </c>
      <c r="AQ735" s="30">
        <f>IFERROR(TRUNC(CHOOSE(A735,'料金、単位一覧'!$H$37,'料金、単位一覧'!$H$38,'料金、単位一覧'!$H$39,'料金、単位一覧'!$H$40,'料金、単位一覧'!$H$41)*AP735),0)</f>
        <v>0</v>
      </c>
      <c r="AR735" s="312"/>
      <c r="AS735" s="312"/>
      <c r="AT735" s="319"/>
    </row>
    <row r="736" spans="1:47" ht="12.65" customHeight="1" x14ac:dyDescent="0.2">
      <c r="A736" s="285"/>
      <c r="B736" s="286"/>
      <c r="C736" s="286"/>
      <c r="D736" s="286"/>
      <c r="E736" s="286"/>
      <c r="F736" s="245" t="s">
        <v>211</v>
      </c>
      <c r="G736" s="245"/>
      <c r="H736" s="245"/>
      <c r="I736" s="245"/>
      <c r="J736" s="64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>
        <f>IF(SUM(K721:AO733)&gt;0,0,SUM(K736:AO736))</f>
        <v>0</v>
      </c>
      <c r="AQ736" s="30">
        <f>IFERROR(TRUNC(CHOOSE(A735,'料金、単位一覧'!$K$37,'料金、単位一覧'!$K$38,'料金、単位一覧'!$K$39,'料金、単位一覧'!$K$40,'料金、単位一覧'!$K$41)*AP736),0)</f>
        <v>0</v>
      </c>
      <c r="AR736" s="312"/>
      <c r="AS736" s="312"/>
      <c r="AT736" s="319"/>
    </row>
    <row r="737" spans="1:46" ht="12.65" customHeight="1" x14ac:dyDescent="0.2">
      <c r="A737" s="287" t="s">
        <v>24</v>
      </c>
      <c r="B737" s="288"/>
      <c r="C737" s="288"/>
      <c r="D737" s="288"/>
      <c r="E737" s="288"/>
      <c r="F737" s="245" t="s">
        <v>212</v>
      </c>
      <c r="G737" s="245"/>
      <c r="H737" s="245"/>
      <c r="I737" s="245"/>
      <c r="J737" s="64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>
        <f>IF(SUM(K721:AO733)&gt;0,0,SUM(K737:AO737))</f>
        <v>0</v>
      </c>
      <c r="AQ737" s="30">
        <f>IFERROR(TRUNC(CHOOSE(A735,'料金、単位一覧'!$N$37,'料金、単位一覧'!$N$38,'料金、単位一覧'!$N$39,'料金、単位一覧'!$N$40,'料金、単位一覧'!$N$41)*AP737),0)</f>
        <v>0</v>
      </c>
      <c r="AR737" s="312"/>
      <c r="AS737" s="312"/>
      <c r="AT737" s="319"/>
    </row>
    <row r="738" spans="1:46" ht="12.65" customHeight="1" x14ac:dyDescent="0.2">
      <c r="A738" s="273" t="str">
        <f>IF(A750="NG","↑介護度を選択",VLOOKUP("選択",A748:E749,2,0))</f>
        <v>↑介護度を選択</v>
      </c>
      <c r="B738" s="274"/>
      <c r="C738" s="274"/>
      <c r="D738" s="274"/>
      <c r="E738" s="274"/>
      <c r="F738" s="245" t="s">
        <v>213</v>
      </c>
      <c r="G738" s="245"/>
      <c r="H738" s="245"/>
      <c r="I738" s="245"/>
      <c r="J738" s="64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>
        <f>IF(SUM(K721:AO733)&gt;0,0,SUM(K738:AO738))</f>
        <v>0</v>
      </c>
      <c r="AQ738" s="30">
        <f>IFERROR(TRUNC(CHOOSE(A735,'料金、単位一覧'!$Q$37,'料金、単位一覧'!$Q$38,'料金、単位一覧'!$Q$39,'料金、単位一覧'!$Q$40,'料金、単位一覧'!$Q$41)*AP738),0)</f>
        <v>0</v>
      </c>
      <c r="AR738" s="312"/>
      <c r="AS738" s="312"/>
      <c r="AT738" s="319"/>
    </row>
    <row r="739" spans="1:46" ht="12.65" customHeight="1" x14ac:dyDescent="0.2">
      <c r="A739" s="273"/>
      <c r="B739" s="274"/>
      <c r="C739" s="274"/>
      <c r="D739" s="274"/>
      <c r="E739" s="274"/>
      <c r="F739" s="245" t="s">
        <v>214</v>
      </c>
      <c r="G739" s="245"/>
      <c r="H739" s="245"/>
      <c r="I739" s="245"/>
      <c r="J739" s="64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>
        <f>IF(SUM(K721:AO733)&gt;0,0,SUM(K739:AO739))</f>
        <v>0</v>
      </c>
      <c r="AQ739" s="31">
        <f>IFERROR(TRUNC(CHOOSE(A735,'料金、単位一覧'!$T$37,'料金、単位一覧'!$T$38,'料金、単位一覧'!$T$39,'料金、単位一覧'!$T$40,'料金、単位一覧'!$T$41)*AP739),0)</f>
        <v>0</v>
      </c>
      <c r="AR739" s="312"/>
      <c r="AS739" s="312"/>
      <c r="AT739" s="319"/>
    </row>
    <row r="740" spans="1:46" ht="13" x14ac:dyDescent="0.2">
      <c r="A740" s="278" t="s">
        <v>25</v>
      </c>
      <c r="B740" s="279"/>
      <c r="C740" s="279"/>
      <c r="D740" s="279"/>
      <c r="E740" s="279"/>
      <c r="F740" s="245" t="s">
        <v>215</v>
      </c>
      <c r="G740" s="245"/>
      <c r="H740" s="245"/>
      <c r="I740" s="245"/>
      <c r="J740" s="64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>
        <f>IF(SUM(K721:AO733)&gt;0,0,SUM(K740:AO740))</f>
        <v>0</v>
      </c>
      <c r="AQ740" s="31">
        <f>IFERROR(TRUNC(CHOOSE(A735,'料金、単位一覧'!$W$37,'料金、単位一覧'!$W$38,'料金、単位一覧'!$W$39,'料金、単位一覧'!$W$40,'料金、単位一覧'!$W$41)*AP740),0)</f>
        <v>0</v>
      </c>
      <c r="AR740" s="312"/>
      <c r="AS740" s="312"/>
      <c r="AT740" s="319"/>
    </row>
    <row r="741" spans="1:46" ht="13" x14ac:dyDescent="0.2">
      <c r="A741" s="282">
        <v>0.9</v>
      </c>
      <c r="B741" s="283"/>
      <c r="C741" s="283"/>
      <c r="D741" s="283"/>
      <c r="E741" s="283"/>
      <c r="F741" s="277" t="str">
        <f>'料金、単位一覧'!$A$64</f>
        <v>地域通所介護感染症災害3％加算</v>
      </c>
      <c r="G741" s="247"/>
      <c r="H741" s="247"/>
      <c r="I741" s="248"/>
      <c r="J741" s="11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>
        <f>IF(SUM(K734:AO740)&gt;0,0,SUM(K741:AO741))</f>
        <v>0</v>
      </c>
      <c r="AQ741" s="31" t="str">
        <f>IF($AA$2="する",ROUND(SUM(AQ734:AQ740)*0.03,0),"－")</f>
        <v>－</v>
      </c>
      <c r="AR741" s="312"/>
      <c r="AS741" s="312"/>
      <c r="AT741" s="319"/>
    </row>
    <row r="742" spans="1:46" ht="12.65" customHeight="1" x14ac:dyDescent="0.2">
      <c r="A742" s="282"/>
      <c r="B742" s="283"/>
      <c r="C742" s="283"/>
      <c r="D742" s="283"/>
      <c r="E742" s="284"/>
      <c r="F742" s="275" t="str">
        <f>'料金、単位一覧'!$A$44</f>
        <v>延長加算</v>
      </c>
      <c r="G742" s="276"/>
      <c r="H742" s="276"/>
      <c r="I742" s="119" t="str">
        <f>VLOOKUP(F742,'料金、単位一覧'!$A$44:$AD$65,26,0)</f>
        <v>1H</v>
      </c>
      <c r="J742" s="115">
        <f>VLOOKUP(F742,'料金、単位一覧'!$A$44:$N$65,9,0)</f>
        <v>50</v>
      </c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>
        <f t="shared" ref="AP742:AP764" si="136">IF(SUM($K$6:$AO$18)&gt;0,0,SUM(K742:AO742))</f>
        <v>0</v>
      </c>
      <c r="AQ742" s="31">
        <f>(COUNTIF($K742:$AO742,"&gt;=5")*($J742*5))+(COUNTIF($K742:$AO742,"=4")*($J742*4))+(COUNTIF($K742:$AO742,"=3")*($J742*3))+(COUNTIF($K742:$AO742,"=2")*($J742*2))+(COUNTIF($K742:$AO742,"=1")*$J742)</f>
        <v>0</v>
      </c>
      <c r="AR742" s="312"/>
      <c r="AS742" s="312"/>
      <c r="AT742" s="319"/>
    </row>
    <row r="743" spans="1:46" ht="12.65" customHeight="1" x14ac:dyDescent="0.2">
      <c r="A743" s="278" t="s">
        <v>26</v>
      </c>
      <c r="B743" s="279"/>
      <c r="C743" s="279"/>
      <c r="D743" s="279"/>
      <c r="E743" s="290"/>
      <c r="F743" s="275" t="str">
        <f>'料金、単位一覧'!$A$45</f>
        <v>個別機能訓練加算(Ⅰ)イ</v>
      </c>
      <c r="G743" s="276"/>
      <c r="H743" s="276"/>
      <c r="I743" s="119">
        <f>VLOOKUP(F743,'料金、単位一覧'!$A$44:$AD$65,26,0)</f>
        <v>0</v>
      </c>
      <c r="J743" s="115">
        <f>VLOOKUP(F743,'料金、単位一覧'!$A$44:$N$65,9,0)</f>
        <v>56</v>
      </c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>
        <f t="shared" si="136"/>
        <v>0</v>
      </c>
      <c r="AQ743" s="31">
        <f>AP743*J743</f>
        <v>0</v>
      </c>
      <c r="AR743" s="312"/>
      <c r="AS743" s="312"/>
      <c r="AT743" s="319"/>
    </row>
    <row r="744" spans="1:46" ht="12.65" customHeight="1" x14ac:dyDescent="0.2">
      <c r="A744" s="285"/>
      <c r="B744" s="286"/>
      <c r="C744" s="286"/>
      <c r="D744" s="286"/>
      <c r="E744" s="291"/>
      <c r="F744" s="275" t="str">
        <f>'料金、単位一覧'!$A$46</f>
        <v>個別機能訓練加算(Ⅰ)ロ</v>
      </c>
      <c r="G744" s="276"/>
      <c r="H744" s="276"/>
      <c r="I744" s="119">
        <f>VLOOKUP(F744,'料金、単位一覧'!$A$44:$AD$65,26,0)</f>
        <v>0</v>
      </c>
      <c r="J744" s="115">
        <f>VLOOKUP(F744,'料金、単位一覧'!$A$44:$N$65,9,0)</f>
        <v>76</v>
      </c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>
        <f t="shared" si="136"/>
        <v>0</v>
      </c>
      <c r="AQ744" s="31">
        <f>AP744*J744</f>
        <v>0</v>
      </c>
      <c r="AR744" s="312"/>
      <c r="AS744" s="312"/>
      <c r="AT744" s="319"/>
    </row>
    <row r="745" spans="1:46" ht="12.65" customHeight="1" x14ac:dyDescent="0.2">
      <c r="A745" s="285"/>
      <c r="B745" s="286"/>
      <c r="C745" s="286"/>
      <c r="D745" s="286"/>
      <c r="E745" s="291"/>
      <c r="F745" s="275" t="str">
        <f>'料金、単位一覧'!$A$47</f>
        <v>個別機能訓練加算(Ⅱ)</v>
      </c>
      <c r="G745" s="276"/>
      <c r="H745" s="276"/>
      <c r="I745" s="119" t="str">
        <f>VLOOKUP(F745,'料金、単位一覧'!$A$44:$AD$65,26,0)</f>
        <v>月1回</v>
      </c>
      <c r="J745" s="115">
        <f>VLOOKUP(F745,'料金、単位一覧'!$A$44:$N$65,9,0)</f>
        <v>20</v>
      </c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>
        <f t="shared" si="136"/>
        <v>0</v>
      </c>
      <c r="AQ745" s="31">
        <f>IF(AP745&gt;1,1,AP745)*J745</f>
        <v>0</v>
      </c>
      <c r="AR745" s="312"/>
      <c r="AS745" s="312"/>
      <c r="AT745" s="319"/>
    </row>
    <row r="746" spans="1:46" ht="12.65" customHeight="1" x14ac:dyDescent="0.2">
      <c r="A746" s="285"/>
      <c r="B746" s="286"/>
      <c r="C746" s="286"/>
      <c r="D746" s="286"/>
      <c r="E746" s="291"/>
      <c r="F746" s="275" t="str">
        <f>'料金、単位一覧'!$A$48</f>
        <v>入浴加算（Ⅰ）</v>
      </c>
      <c r="G746" s="276"/>
      <c r="H746" s="276"/>
      <c r="I746" s="119">
        <f>VLOOKUP(F746,'料金、単位一覧'!$A$44:$AD$65,26,0)</f>
        <v>0</v>
      </c>
      <c r="J746" s="115">
        <f>VLOOKUP(F746,'料金、単位一覧'!$A$44:$N$65,9,0)</f>
        <v>40</v>
      </c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>
        <f t="shared" si="136"/>
        <v>0</v>
      </c>
      <c r="AQ746" s="31">
        <f>AP746*J746</f>
        <v>0</v>
      </c>
      <c r="AR746" s="312"/>
      <c r="AS746" s="312"/>
      <c r="AT746" s="319"/>
    </row>
    <row r="747" spans="1:46" ht="12.65" customHeight="1" x14ac:dyDescent="0.2">
      <c r="A747" s="285"/>
      <c r="B747" s="286"/>
      <c r="C747" s="286"/>
      <c r="D747" s="286"/>
      <c r="E747" s="291"/>
      <c r="F747" s="275" t="str">
        <f>'料金、単位一覧'!$A$49</f>
        <v>入浴加算（Ⅱ）</v>
      </c>
      <c r="G747" s="276"/>
      <c r="H747" s="276"/>
      <c r="I747" s="119">
        <f>VLOOKUP(F747,'料金、単位一覧'!$A$44:$AD$65,26,0)</f>
        <v>0</v>
      </c>
      <c r="J747" s="115">
        <f>VLOOKUP(F747,'料金、単位一覧'!$A$44:$N$65,9,0)</f>
        <v>55</v>
      </c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>
        <f t="shared" si="136"/>
        <v>0</v>
      </c>
      <c r="AQ747" s="31">
        <f t="shared" ref="AQ747:AQ750" si="137">AP747*J747</f>
        <v>0</v>
      </c>
      <c r="AR747" s="312"/>
      <c r="AS747" s="312"/>
      <c r="AT747" s="319"/>
    </row>
    <row r="748" spans="1:46" ht="12.65" customHeight="1" x14ac:dyDescent="0.2">
      <c r="A748" s="120" t="str">
        <f>IF(B748&gt;0,"選択","－")</f>
        <v>－</v>
      </c>
      <c r="B748" s="171">
        <f>IFERROR(CHOOSE(A732,'料金、単位一覧'!$I$117,'料金、単位一覧'!$I$118),0)</f>
        <v>0</v>
      </c>
      <c r="C748" s="171"/>
      <c r="D748" s="171"/>
      <c r="E748" s="171"/>
      <c r="F748" s="275" t="str">
        <f>'料金、単位一覧'!$A$50</f>
        <v>認知症対応加算</v>
      </c>
      <c r="G748" s="276"/>
      <c r="H748" s="276"/>
      <c r="I748" s="119">
        <f>VLOOKUP(F748,'料金、単位一覧'!$A$44:$AD$65,26,0)</f>
        <v>0</v>
      </c>
      <c r="J748" s="115">
        <f>VLOOKUP(F748,'料金、単位一覧'!$A$44:$N$65,9,0)</f>
        <v>60</v>
      </c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>
        <f t="shared" si="136"/>
        <v>0</v>
      </c>
      <c r="AQ748" s="31">
        <f t="shared" si="137"/>
        <v>0</v>
      </c>
      <c r="AR748" s="312"/>
      <c r="AS748" s="312"/>
      <c r="AT748" s="319"/>
    </row>
    <row r="749" spans="1:46" ht="12.65" customHeight="1" x14ac:dyDescent="0.2">
      <c r="A749" s="120" t="str">
        <f>IF(B749&gt;0,"選択","－")</f>
        <v>－</v>
      </c>
      <c r="B749" s="171">
        <f>IFERROR(CHOOSE(A735,'料金、単位一覧'!$I$119,'料金、単位一覧'!$I$120,'料金、単位一覧'!$I$121,'料金、単位一覧'!$I$122,'料金、単位一覧'!$I$123),0)</f>
        <v>0</v>
      </c>
      <c r="C749" s="171"/>
      <c r="D749" s="171"/>
      <c r="E749" s="171"/>
      <c r="F749" s="275" t="str">
        <f>'料金、単位一覧'!$A$51</f>
        <v>若年性認知利用者受入加算</v>
      </c>
      <c r="G749" s="276"/>
      <c r="H749" s="276"/>
      <c r="I749" s="119">
        <f>VLOOKUP(F749,'料金、単位一覧'!$A$44:$AD$65,26,0)</f>
        <v>0</v>
      </c>
      <c r="J749" s="115">
        <f>VLOOKUP(F749,'料金、単位一覧'!$A$44:$N$65,9,0)</f>
        <v>60</v>
      </c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>
        <f t="shared" si="136"/>
        <v>0</v>
      </c>
      <c r="AQ749" s="31">
        <f t="shared" si="137"/>
        <v>0</v>
      </c>
      <c r="AR749" s="312"/>
      <c r="AS749" s="312"/>
      <c r="AT749" s="319"/>
    </row>
    <row r="750" spans="1:46" ht="13" x14ac:dyDescent="0.2">
      <c r="A750" s="289" t="str">
        <f>IF(A748=A749,"NG","OK")</f>
        <v>NG</v>
      </c>
      <c r="B750" s="171"/>
      <c r="C750" s="171"/>
      <c r="D750" s="171"/>
      <c r="E750" s="171"/>
      <c r="F750" s="275" t="str">
        <f>'料金、単位一覧'!$A$52</f>
        <v>中重度ケア体制加算</v>
      </c>
      <c r="G750" s="276"/>
      <c r="H750" s="276"/>
      <c r="I750" s="119">
        <f>VLOOKUP(F750,'料金、単位一覧'!$A$44:$AD$65,26,0)</f>
        <v>0</v>
      </c>
      <c r="J750" s="115">
        <f>VLOOKUP(F750,'料金、単位一覧'!$A$44:$N$65,9,0)</f>
        <v>45</v>
      </c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>
        <f t="shared" si="136"/>
        <v>0</v>
      </c>
      <c r="AQ750" s="31">
        <f t="shared" si="137"/>
        <v>0</v>
      </c>
      <c r="AR750" s="312"/>
      <c r="AS750" s="312"/>
      <c r="AT750" s="319"/>
    </row>
    <row r="751" spans="1:46" ht="13" x14ac:dyDescent="0.2">
      <c r="A751" s="121"/>
      <c r="B751" s="4"/>
      <c r="C751" s="4"/>
      <c r="D751" s="4"/>
      <c r="E751" s="4"/>
      <c r="F751" s="275" t="str">
        <f>'料金、単位一覧'!$A$53</f>
        <v>生活機能向上連携加算(Ⅰ)</v>
      </c>
      <c r="G751" s="276"/>
      <c r="H751" s="276"/>
      <c r="I751" s="119" t="str">
        <f>VLOOKUP(F751,'料金、単位一覧'!$A$44:$AD$65,26,0)</f>
        <v>月1回</v>
      </c>
      <c r="J751" s="115">
        <f>VLOOKUP(F751,'料金、単位一覧'!$A$44:$N$65,9,0)</f>
        <v>100</v>
      </c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>
        <f t="shared" si="136"/>
        <v>0</v>
      </c>
      <c r="AQ751" s="31">
        <f>IF(AP751&gt;1,1,AP751)*J751</f>
        <v>0</v>
      </c>
      <c r="AR751" s="312"/>
      <c r="AS751" s="312"/>
      <c r="AT751" s="319"/>
    </row>
    <row r="752" spans="1:46" ht="13" x14ac:dyDescent="0.2">
      <c r="A752" s="121"/>
      <c r="B752" s="4"/>
      <c r="C752" s="4"/>
      <c r="D752" s="4"/>
      <c r="E752" s="4"/>
      <c r="F752" s="275" t="str">
        <f>'料金、単位一覧'!$A$54</f>
        <v>生活機能向上連携加算(Ⅱ)</v>
      </c>
      <c r="G752" s="276"/>
      <c r="H752" s="276"/>
      <c r="I752" s="119" t="str">
        <f>VLOOKUP(F752,'料金、単位一覧'!$A$44:$AD$65,26,0)</f>
        <v>月1回</v>
      </c>
      <c r="J752" s="115">
        <f>VLOOKUP(F752,'料金、単位一覧'!$A$44:$N$65,9,0)</f>
        <v>200</v>
      </c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>
        <f t="shared" si="136"/>
        <v>0</v>
      </c>
      <c r="AQ752" s="31">
        <f t="shared" ref="AQ752:AQ755" si="138">IF(AP752&gt;1,1,AP752)*J752</f>
        <v>0</v>
      </c>
      <c r="AR752" s="312"/>
      <c r="AS752" s="312"/>
      <c r="AT752" s="319"/>
    </row>
    <row r="753" spans="1:46" ht="13" x14ac:dyDescent="0.2">
      <c r="A753" s="121"/>
      <c r="B753" s="4"/>
      <c r="C753" s="4"/>
      <c r="D753" s="4"/>
      <c r="E753" s="4"/>
      <c r="F753" s="275" t="str">
        <f>'料金、単位一覧'!$A$55</f>
        <v>ADL維持等加算(Ⅰ)</v>
      </c>
      <c r="G753" s="276"/>
      <c r="H753" s="276"/>
      <c r="I753" s="119" t="str">
        <f>VLOOKUP(F753,'料金、単位一覧'!$A$44:$AD$65,26,0)</f>
        <v>月1回</v>
      </c>
      <c r="J753" s="115">
        <f>VLOOKUP(F753,'料金、単位一覧'!$A$44:$N$65,9,0)</f>
        <v>30</v>
      </c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>
        <f t="shared" si="136"/>
        <v>0</v>
      </c>
      <c r="AQ753" s="31">
        <f t="shared" si="138"/>
        <v>0</v>
      </c>
      <c r="AR753" s="312"/>
      <c r="AS753" s="312"/>
      <c r="AT753" s="319"/>
    </row>
    <row r="754" spans="1:46" ht="13" x14ac:dyDescent="0.2">
      <c r="A754" s="121"/>
      <c r="B754" s="4"/>
      <c r="C754" s="4"/>
      <c r="D754" s="4"/>
      <c r="E754" s="4"/>
      <c r="F754" s="275" t="str">
        <f>'料金、単位一覧'!$A$56</f>
        <v>ADL維持等加算(Ⅱ)</v>
      </c>
      <c r="G754" s="276"/>
      <c r="H754" s="276"/>
      <c r="I754" s="119" t="str">
        <f>VLOOKUP(F754,'料金、単位一覧'!$A$44:$AD$65,26,0)</f>
        <v>月1回</v>
      </c>
      <c r="J754" s="115">
        <f>VLOOKUP(F754,'料金、単位一覧'!$A$44:$N$65,9,0)</f>
        <v>60</v>
      </c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>
        <f t="shared" si="136"/>
        <v>0</v>
      </c>
      <c r="AQ754" s="31">
        <f t="shared" si="138"/>
        <v>0</v>
      </c>
      <c r="AR754" s="312"/>
      <c r="AS754" s="312"/>
      <c r="AT754" s="319"/>
    </row>
    <row r="755" spans="1:46" ht="13" x14ac:dyDescent="0.2">
      <c r="A755" s="121"/>
      <c r="B755" s="4"/>
      <c r="C755" s="4"/>
      <c r="D755" s="4"/>
      <c r="E755" s="4"/>
      <c r="F755" s="275" t="str">
        <f>'料金、単位一覧'!$A$57</f>
        <v>栄養アセスメント加算</v>
      </c>
      <c r="G755" s="276"/>
      <c r="H755" s="276"/>
      <c r="I755" s="119" t="str">
        <f>VLOOKUP(F755,'料金、単位一覧'!$A$44:$AD$65,26,0)</f>
        <v>月1回</v>
      </c>
      <c r="J755" s="115">
        <f>VLOOKUP(F755,'料金、単位一覧'!$A$44:$N$65,9,0)</f>
        <v>50</v>
      </c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>
        <f t="shared" si="136"/>
        <v>0</v>
      </c>
      <c r="AQ755" s="31">
        <f t="shared" si="138"/>
        <v>0</v>
      </c>
      <c r="AR755" s="312"/>
      <c r="AS755" s="312"/>
      <c r="AT755" s="319"/>
    </row>
    <row r="756" spans="1:46" ht="13" x14ac:dyDescent="0.2">
      <c r="A756" s="121"/>
      <c r="B756" s="4"/>
      <c r="C756" s="4"/>
      <c r="D756" s="4"/>
      <c r="E756" s="4"/>
      <c r="F756" s="275" t="str">
        <f>'料金、単位一覧'!$A$58</f>
        <v>栄養改善加算</v>
      </c>
      <c r="G756" s="276"/>
      <c r="H756" s="276"/>
      <c r="I756" s="119" t="str">
        <f>VLOOKUP(F756,'料金、単位一覧'!$A$44:$AD$65,26,0)</f>
        <v>月2回</v>
      </c>
      <c r="J756" s="115">
        <f>VLOOKUP(F756,'料金、単位一覧'!$A$44:$N$65,9,0)</f>
        <v>200</v>
      </c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>
        <f t="shared" si="136"/>
        <v>0</v>
      </c>
      <c r="AQ756" s="31">
        <f>IF(AP756&gt;2,2,AP756)*J756</f>
        <v>0</v>
      </c>
      <c r="AR756" s="312"/>
      <c r="AS756" s="312"/>
      <c r="AT756" s="319"/>
    </row>
    <row r="757" spans="1:46" ht="13" x14ac:dyDescent="0.2">
      <c r="A757" s="121"/>
      <c r="B757" s="4"/>
      <c r="C757" s="4"/>
      <c r="D757" s="4"/>
      <c r="E757" s="4"/>
      <c r="F757" s="275" t="str">
        <f>'料金、単位一覧'!$A$59</f>
        <v>口腔・栄養スクリーニング加算(Ⅰ)</v>
      </c>
      <c r="G757" s="276"/>
      <c r="H757" s="276"/>
      <c r="I757" s="119" t="str">
        <f>VLOOKUP(F757,'料金、単位一覧'!$A$44:$AD$65,26,0)</f>
        <v>月1回</v>
      </c>
      <c r="J757" s="115">
        <f>VLOOKUP(F757,'料金、単位一覧'!$A$44:$N$65,9,0)</f>
        <v>20</v>
      </c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>
        <f t="shared" si="136"/>
        <v>0</v>
      </c>
      <c r="AQ757" s="31">
        <f t="shared" ref="AQ757:AQ758" si="139">IF(AP757&gt;1,1,AP757)*J757</f>
        <v>0</v>
      </c>
      <c r="AR757" s="312"/>
      <c r="AS757" s="312"/>
      <c r="AT757" s="319"/>
    </row>
    <row r="758" spans="1:46" ht="13" x14ac:dyDescent="0.2">
      <c r="A758" s="121"/>
      <c r="B758" s="4"/>
      <c r="C758" s="4"/>
      <c r="D758" s="4"/>
      <c r="E758" s="4"/>
      <c r="F758" s="275" t="str">
        <f>'料金、単位一覧'!$A$60</f>
        <v>口腔・栄養スクリーニング加算(Ⅱ)</v>
      </c>
      <c r="G758" s="276"/>
      <c r="H758" s="276"/>
      <c r="I758" s="119" t="str">
        <f>VLOOKUP(F758,'料金、単位一覧'!$A$44:$AD$65,26,0)</f>
        <v>月1回</v>
      </c>
      <c r="J758" s="115">
        <f>VLOOKUP(F758,'料金、単位一覧'!$A$44:$N$65,9,0)</f>
        <v>5</v>
      </c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>
        <f t="shared" si="136"/>
        <v>0</v>
      </c>
      <c r="AQ758" s="31">
        <f t="shared" si="139"/>
        <v>0</v>
      </c>
      <c r="AR758" s="312"/>
      <c r="AS758" s="312"/>
      <c r="AT758" s="319"/>
    </row>
    <row r="759" spans="1:46" ht="13" x14ac:dyDescent="0.2">
      <c r="A759" s="121"/>
      <c r="B759" s="4"/>
      <c r="C759" s="4"/>
      <c r="D759" s="4"/>
      <c r="E759" s="4"/>
      <c r="F759" s="275" t="str">
        <f>'料金、単位一覧'!$A$61</f>
        <v>口腔機能向上加算(Ⅰ)</v>
      </c>
      <c r="G759" s="276"/>
      <c r="H759" s="276"/>
      <c r="I759" s="119" t="str">
        <f>VLOOKUP(F759,'料金、単位一覧'!$A$44:$AD$65,26,0)</f>
        <v>月2回</v>
      </c>
      <c r="J759" s="115">
        <f>VLOOKUP(F759,'料金、単位一覧'!$A$44:$N$65,9,0)</f>
        <v>150</v>
      </c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>
        <f t="shared" si="136"/>
        <v>0</v>
      </c>
      <c r="AQ759" s="31">
        <f t="shared" ref="AQ759:AQ760" si="140">IF(AP759&gt;2,2,AP759)*J759</f>
        <v>0</v>
      </c>
      <c r="AR759" s="312"/>
      <c r="AS759" s="312"/>
      <c r="AT759" s="319"/>
    </row>
    <row r="760" spans="1:46" ht="12.65" customHeight="1" x14ac:dyDescent="0.2">
      <c r="A760" s="121"/>
      <c r="B760" s="4"/>
      <c r="C760" s="4"/>
      <c r="D760" s="4"/>
      <c r="E760" s="4"/>
      <c r="F760" s="275" t="str">
        <f>'料金、単位一覧'!$A$62</f>
        <v>口腔機能向上加算(Ⅱ)</v>
      </c>
      <c r="G760" s="276"/>
      <c r="H760" s="276"/>
      <c r="I760" s="119" t="str">
        <f>VLOOKUP(F760,'料金、単位一覧'!$A$44:$AD$65,26,0)</f>
        <v>月2回</v>
      </c>
      <c r="J760" s="115">
        <f>VLOOKUP(F760,'料金、単位一覧'!$A$44:$N$65,9,0)</f>
        <v>160</v>
      </c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>
        <f t="shared" si="136"/>
        <v>0</v>
      </c>
      <c r="AQ760" s="31">
        <f t="shared" si="140"/>
        <v>0</v>
      </c>
      <c r="AR760" s="312"/>
      <c r="AS760" s="312"/>
      <c r="AT760" s="319"/>
    </row>
    <row r="761" spans="1:46" ht="13" x14ac:dyDescent="0.2">
      <c r="A761" s="121"/>
      <c r="B761" s="4"/>
      <c r="C761" s="4"/>
      <c r="D761" s="4"/>
      <c r="E761" s="4"/>
      <c r="F761" s="275" t="str">
        <f>'料金、単位一覧'!$A$63</f>
        <v>科学的介護推進体制加算</v>
      </c>
      <c r="G761" s="276"/>
      <c r="H761" s="276"/>
      <c r="I761" s="119" t="str">
        <f>VLOOKUP(F761,'料金、単位一覧'!$A$44:$AD$65,26,0)</f>
        <v>月1回</v>
      </c>
      <c r="J761" s="115">
        <f>VLOOKUP(F761,'料金、単位一覧'!$A$44:$N$65,9,0)</f>
        <v>40</v>
      </c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>
        <f t="shared" si="136"/>
        <v>0</v>
      </c>
      <c r="AQ761" s="31">
        <f>IF(AP761&gt;1,1,AP761)*J761</f>
        <v>0</v>
      </c>
      <c r="AR761" s="312"/>
      <c r="AS761" s="312"/>
      <c r="AT761" s="319"/>
    </row>
    <row r="762" spans="1:46" ht="13" x14ac:dyDescent="0.2">
      <c r="A762" s="121"/>
      <c r="B762" s="4"/>
      <c r="C762" s="4"/>
      <c r="D762" s="4"/>
      <c r="E762" s="4"/>
      <c r="F762" s="246" t="str">
        <f>'料金、単位一覧'!$A$68</f>
        <v>サービス提供体制強化加算(Ⅰ)</v>
      </c>
      <c r="G762" s="247"/>
      <c r="H762" s="247"/>
      <c r="I762" s="248"/>
      <c r="J762" s="115">
        <f>VLOOKUP(F762,'料金、単位一覧'!$A$68:$N$70,9,0)</f>
        <v>22</v>
      </c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>
        <f t="shared" si="136"/>
        <v>0</v>
      </c>
      <c r="AQ762" s="31">
        <f t="shared" ref="AQ762:AQ765" si="141">AP762*J762</f>
        <v>0</v>
      </c>
      <c r="AR762" s="312"/>
      <c r="AS762" s="312"/>
      <c r="AT762" s="319"/>
    </row>
    <row r="763" spans="1:46" ht="13" x14ac:dyDescent="0.2">
      <c r="A763" s="122"/>
      <c r="B763" s="123"/>
      <c r="C763" s="123"/>
      <c r="D763" s="123"/>
      <c r="E763" s="37"/>
      <c r="F763" s="246" t="str">
        <f>'料金、単位一覧'!$A$69</f>
        <v>サービス提供体制強化加算(Ⅱ)</v>
      </c>
      <c r="G763" s="247"/>
      <c r="H763" s="247"/>
      <c r="I763" s="248"/>
      <c r="J763" s="115">
        <f>VLOOKUP(F763,'料金、単位一覧'!$A$68:$N$70,9,0)</f>
        <v>18</v>
      </c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>
        <f t="shared" si="136"/>
        <v>0</v>
      </c>
      <c r="AQ763" s="31">
        <f t="shared" si="141"/>
        <v>0</v>
      </c>
      <c r="AR763" s="312"/>
      <c r="AS763" s="312"/>
      <c r="AT763" s="319"/>
    </row>
    <row r="764" spans="1:46" ht="13" x14ac:dyDescent="0.2">
      <c r="A764" s="122"/>
      <c r="B764" s="123"/>
      <c r="C764" s="123"/>
      <c r="D764" s="123"/>
      <c r="E764" s="37"/>
      <c r="F764" s="246" t="str">
        <f>'料金、単位一覧'!$A$70</f>
        <v>サービス提供体制強化加算(Ⅲ)</v>
      </c>
      <c r="G764" s="247"/>
      <c r="H764" s="247"/>
      <c r="I764" s="248"/>
      <c r="J764" s="115">
        <f>VLOOKUP(F764,'料金、単位一覧'!$A$68:$N$70,9,0)</f>
        <v>6</v>
      </c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>
        <f t="shared" si="136"/>
        <v>0</v>
      </c>
      <c r="AQ764" s="31">
        <f t="shared" si="141"/>
        <v>0</v>
      </c>
      <c r="AR764" s="312"/>
      <c r="AS764" s="312"/>
      <c r="AT764" s="319"/>
    </row>
    <row r="765" spans="1:46" ht="12.65" customHeight="1" x14ac:dyDescent="0.2">
      <c r="A765" s="121"/>
      <c r="B765" s="4"/>
      <c r="C765" s="4"/>
      <c r="D765" s="4"/>
      <c r="E765" s="4"/>
      <c r="F765" s="246" t="s">
        <v>207</v>
      </c>
      <c r="G765" s="247"/>
      <c r="H765" s="247"/>
      <c r="I765" s="248"/>
      <c r="J765" s="124">
        <f>'料金、単位一覧'!$I$73</f>
        <v>-47</v>
      </c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>
        <f>IF(SUM($K$6:$AO$18)&gt;0,0,SUM(K765:AO765))</f>
        <v>0</v>
      </c>
      <c r="AQ765" s="31">
        <f t="shared" si="141"/>
        <v>0</v>
      </c>
      <c r="AR765" s="313"/>
      <c r="AS765" s="313"/>
      <c r="AT765" s="320"/>
    </row>
    <row r="766" spans="1:46" ht="12.65" customHeight="1" x14ac:dyDescent="0.2">
      <c r="A766" s="121"/>
      <c r="B766" s="296" t="s">
        <v>208</v>
      </c>
      <c r="C766" s="296"/>
      <c r="D766" s="296"/>
      <c r="E766" s="296"/>
      <c r="F766" s="280" t="str">
        <f>'料金、単位一覧'!$A$99</f>
        <v>昼食代</v>
      </c>
      <c r="G766" s="281"/>
      <c r="H766" s="281"/>
      <c r="I766" s="281"/>
      <c r="J766" s="125">
        <f>VLOOKUP(F766,'料金、単位一覧'!$A$99:$N$113,9,0)</f>
        <v>0</v>
      </c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>
        <f>SUM(K766:AO766)</f>
        <v>0</v>
      </c>
      <c r="AQ766" s="126" t="s">
        <v>217</v>
      </c>
      <c r="AR766" s="127">
        <f>AP766*J766</f>
        <v>0</v>
      </c>
      <c r="AS766" s="128"/>
      <c r="AT766" s="129">
        <f>AR766</f>
        <v>0</v>
      </c>
    </row>
    <row r="767" spans="1:46" ht="12.65" customHeight="1" x14ac:dyDescent="0.2">
      <c r="A767" s="121"/>
      <c r="B767" s="296"/>
      <c r="C767" s="296"/>
      <c r="D767" s="296"/>
      <c r="E767" s="296"/>
      <c r="F767" s="280" t="str">
        <f>'料金、単位一覧'!$A$100</f>
        <v>おやつ代</v>
      </c>
      <c r="G767" s="281"/>
      <c r="H767" s="281"/>
      <c r="I767" s="281"/>
      <c r="J767" s="125">
        <f>VLOOKUP(F767,'料金、単位一覧'!$A$99:$N$113,9,0)</f>
        <v>0</v>
      </c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>
        <f t="shared" ref="AP767:AP779" si="142">SUM(K767:AO767)</f>
        <v>0</v>
      </c>
      <c r="AQ767" s="126" t="s">
        <v>217</v>
      </c>
      <c r="AR767" s="127">
        <f>IFERROR(AP767*J767,"")</f>
        <v>0</v>
      </c>
      <c r="AS767" s="34"/>
      <c r="AT767" s="130">
        <f t="shared" ref="AT767:AT778" si="143">AR767</f>
        <v>0</v>
      </c>
    </row>
    <row r="768" spans="1:46" ht="12.65" customHeight="1" x14ac:dyDescent="0.2">
      <c r="A768" s="121"/>
      <c r="B768" s="296"/>
      <c r="C768" s="296"/>
      <c r="D768" s="296"/>
      <c r="E768" s="296"/>
      <c r="F768" s="280" t="str">
        <f>'料金、単位一覧'!$A$101</f>
        <v>パット代</v>
      </c>
      <c r="G768" s="281"/>
      <c r="H768" s="281"/>
      <c r="I768" s="281"/>
      <c r="J768" s="125">
        <f>VLOOKUP(F768,'料金、単位一覧'!$A$99:$N$113,9,0)</f>
        <v>0</v>
      </c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>
        <f t="shared" si="142"/>
        <v>0</v>
      </c>
      <c r="AQ768" s="126" t="s">
        <v>217</v>
      </c>
      <c r="AR768" s="127">
        <f t="shared" ref="AR768:AR779" si="144">AP768*J768</f>
        <v>0</v>
      </c>
      <c r="AS768" s="34"/>
      <c r="AT768" s="130">
        <f t="shared" si="143"/>
        <v>0</v>
      </c>
    </row>
    <row r="769" spans="1:46" ht="12.65" customHeight="1" x14ac:dyDescent="0.2">
      <c r="A769" s="121"/>
      <c r="B769" s="296"/>
      <c r="C769" s="296"/>
      <c r="D769" s="296"/>
      <c r="E769" s="296"/>
      <c r="F769" s="280" t="str">
        <f>'料金、単位一覧'!$A$102</f>
        <v>リハビリパンツ代</v>
      </c>
      <c r="G769" s="281"/>
      <c r="H769" s="281"/>
      <c r="I769" s="281"/>
      <c r="J769" s="125">
        <f>VLOOKUP(F769,'料金、単位一覧'!$A$99:$N$113,9,0)</f>
        <v>0</v>
      </c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>
        <f t="shared" si="142"/>
        <v>0</v>
      </c>
      <c r="AQ769" s="126" t="s">
        <v>217</v>
      </c>
      <c r="AR769" s="127">
        <f t="shared" si="144"/>
        <v>0</v>
      </c>
      <c r="AS769" s="34"/>
      <c r="AT769" s="130">
        <f t="shared" si="143"/>
        <v>0</v>
      </c>
    </row>
    <row r="770" spans="1:46" ht="12.65" customHeight="1" x14ac:dyDescent="0.2">
      <c r="A770" s="121"/>
      <c r="B770" s="296"/>
      <c r="C770" s="296"/>
      <c r="D770" s="296"/>
      <c r="E770" s="296"/>
      <c r="F770" s="280" t="str">
        <f>'料金、単位一覧'!$A$103</f>
        <v>おむつ代</v>
      </c>
      <c r="G770" s="281"/>
      <c r="H770" s="281"/>
      <c r="I770" s="281"/>
      <c r="J770" s="125">
        <f>VLOOKUP(F770,'料金、単位一覧'!$A$99:$N$113,9,0)</f>
        <v>0</v>
      </c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>
        <f t="shared" si="142"/>
        <v>0</v>
      </c>
      <c r="AQ770" s="126" t="s">
        <v>217</v>
      </c>
      <c r="AR770" s="127">
        <f t="shared" si="144"/>
        <v>0</v>
      </c>
      <c r="AS770" s="34"/>
      <c r="AT770" s="130">
        <f t="shared" si="143"/>
        <v>0</v>
      </c>
    </row>
    <row r="771" spans="1:46" ht="12.65" customHeight="1" x14ac:dyDescent="0.2">
      <c r="A771" s="121"/>
      <c r="B771" s="296"/>
      <c r="C771" s="296"/>
      <c r="D771" s="296"/>
      <c r="E771" s="296"/>
      <c r="F771" s="280" t="str">
        <f>'料金、単位一覧'!$A$104</f>
        <v>お泊りサービス</v>
      </c>
      <c r="G771" s="281"/>
      <c r="H771" s="281"/>
      <c r="I771" s="281"/>
      <c r="J771" s="125">
        <f>VLOOKUP(F771,'料金、単位一覧'!$A$99:$N$113,9,0)</f>
        <v>0</v>
      </c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>
        <f t="shared" si="142"/>
        <v>0</v>
      </c>
      <c r="AQ771" s="126" t="s">
        <v>217</v>
      </c>
      <c r="AR771" s="127">
        <f t="shared" si="144"/>
        <v>0</v>
      </c>
      <c r="AS771" s="34"/>
      <c r="AT771" s="130">
        <f t="shared" si="143"/>
        <v>0</v>
      </c>
    </row>
    <row r="772" spans="1:46" ht="12.65" customHeight="1" x14ac:dyDescent="0.2">
      <c r="A772" s="121"/>
      <c r="B772" s="296"/>
      <c r="C772" s="296"/>
      <c r="D772" s="296"/>
      <c r="E772" s="296"/>
      <c r="F772" s="280" t="str">
        <f>'料金、単位一覧'!$A$105</f>
        <v>シーツ交換代</v>
      </c>
      <c r="G772" s="281"/>
      <c r="H772" s="281"/>
      <c r="I772" s="281"/>
      <c r="J772" s="125">
        <f>VLOOKUP(F772,'料金、単位一覧'!$A$99:$N$113,9,0)</f>
        <v>0</v>
      </c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>
        <f t="shared" si="142"/>
        <v>0</v>
      </c>
      <c r="AQ772" s="126" t="s">
        <v>217</v>
      </c>
      <c r="AR772" s="127">
        <f t="shared" si="144"/>
        <v>0</v>
      </c>
      <c r="AS772" s="34"/>
      <c r="AT772" s="130">
        <f t="shared" si="143"/>
        <v>0</v>
      </c>
    </row>
    <row r="773" spans="1:46" ht="12.65" customHeight="1" x14ac:dyDescent="0.2">
      <c r="A773" s="121"/>
      <c r="B773" s="296"/>
      <c r="C773" s="296"/>
      <c r="D773" s="296"/>
      <c r="E773" s="296"/>
      <c r="F773" s="280" t="str">
        <f>'料金、単位一覧'!$A$106</f>
        <v>夕食代</v>
      </c>
      <c r="G773" s="281"/>
      <c r="H773" s="281"/>
      <c r="I773" s="281"/>
      <c r="J773" s="125">
        <f>VLOOKUP(F773,'料金、単位一覧'!$A$99:$N$113,9,0)</f>
        <v>0</v>
      </c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>
        <f t="shared" si="142"/>
        <v>0</v>
      </c>
      <c r="AQ773" s="126" t="s">
        <v>217</v>
      </c>
      <c r="AR773" s="127">
        <f t="shared" si="144"/>
        <v>0</v>
      </c>
      <c r="AS773" s="34"/>
      <c r="AT773" s="130">
        <f t="shared" si="143"/>
        <v>0</v>
      </c>
    </row>
    <row r="774" spans="1:46" ht="12.65" customHeight="1" x14ac:dyDescent="0.2">
      <c r="A774" s="121"/>
      <c r="B774" s="296"/>
      <c r="C774" s="296"/>
      <c r="D774" s="296"/>
      <c r="E774" s="296"/>
      <c r="F774" s="280" t="str">
        <f>'料金、単位一覧'!$A$107</f>
        <v>朝食代</v>
      </c>
      <c r="G774" s="281"/>
      <c r="H774" s="281"/>
      <c r="I774" s="281"/>
      <c r="J774" s="125">
        <f>VLOOKUP(F774,'料金、単位一覧'!$A$99:$N$113,9,0)</f>
        <v>0</v>
      </c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>
        <f t="shared" si="142"/>
        <v>0</v>
      </c>
      <c r="AQ774" s="126" t="s">
        <v>217</v>
      </c>
      <c r="AR774" s="127">
        <f t="shared" si="144"/>
        <v>0</v>
      </c>
      <c r="AS774" s="34"/>
      <c r="AT774" s="130">
        <f t="shared" si="143"/>
        <v>0</v>
      </c>
    </row>
    <row r="775" spans="1:46" ht="12.65" customHeight="1" x14ac:dyDescent="0.2">
      <c r="A775" s="121"/>
      <c r="B775" s="296"/>
      <c r="C775" s="296"/>
      <c r="D775" s="296"/>
      <c r="E775" s="296"/>
      <c r="F775" s="280" t="str">
        <f>'料金、単位一覧'!$A$108</f>
        <v>時間外利用料</v>
      </c>
      <c r="G775" s="281"/>
      <c r="H775" s="281"/>
      <c r="I775" s="281"/>
      <c r="J775" s="125">
        <f>VLOOKUP(F775,'料金、単位一覧'!$A$99:$N$113,9,0)</f>
        <v>0</v>
      </c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>
        <f t="shared" si="142"/>
        <v>0</v>
      </c>
      <c r="AQ775" s="126" t="s">
        <v>217</v>
      </c>
      <c r="AR775" s="127">
        <f t="shared" si="144"/>
        <v>0</v>
      </c>
      <c r="AS775" s="34"/>
      <c r="AT775" s="130">
        <f t="shared" si="143"/>
        <v>0</v>
      </c>
    </row>
    <row r="776" spans="1:46" ht="12.65" customHeight="1" x14ac:dyDescent="0.2">
      <c r="A776" s="121"/>
      <c r="B776" s="296"/>
      <c r="C776" s="296"/>
      <c r="D776" s="296"/>
      <c r="E776" s="296"/>
      <c r="F776" s="280" t="str">
        <f>'料金、単位一覧'!$A$109</f>
        <v>洗濯代</v>
      </c>
      <c r="G776" s="281"/>
      <c r="H776" s="281"/>
      <c r="I776" s="281"/>
      <c r="J776" s="125">
        <f>VLOOKUP(F776,'料金、単位一覧'!$A$99:$N$113,9,0)</f>
        <v>0</v>
      </c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>
        <f t="shared" si="142"/>
        <v>0</v>
      </c>
      <c r="AQ776" s="126" t="s">
        <v>217</v>
      </c>
      <c r="AR776" s="127">
        <f t="shared" si="144"/>
        <v>0</v>
      </c>
      <c r="AS776" s="34"/>
      <c r="AT776" s="130">
        <f t="shared" si="143"/>
        <v>0</v>
      </c>
    </row>
    <row r="777" spans="1:46" ht="12.65" customHeight="1" x14ac:dyDescent="0.2">
      <c r="A777" s="121"/>
      <c r="B777" s="296"/>
      <c r="C777" s="296"/>
      <c r="D777" s="296"/>
      <c r="E777" s="296"/>
      <c r="F777" s="280" t="str">
        <f>'料金、単位一覧'!$A$110</f>
        <v>通院サポート（最初の３時間）</v>
      </c>
      <c r="G777" s="281"/>
      <c r="H777" s="281"/>
      <c r="I777" s="281"/>
      <c r="J777" s="125">
        <f>VLOOKUP(F777,'料金、単位一覧'!$A$99:$N$113,9,0)</f>
        <v>0</v>
      </c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>
        <f t="shared" si="142"/>
        <v>0</v>
      </c>
      <c r="AQ777" s="126" t="s">
        <v>217</v>
      </c>
      <c r="AR777" s="127">
        <f t="shared" si="144"/>
        <v>0</v>
      </c>
      <c r="AS777" s="34"/>
      <c r="AT777" s="130">
        <f t="shared" si="143"/>
        <v>0</v>
      </c>
    </row>
    <row r="778" spans="1:46" ht="12.65" customHeight="1" x14ac:dyDescent="0.2">
      <c r="A778" s="121"/>
      <c r="B778" s="296"/>
      <c r="C778" s="296"/>
      <c r="D778" s="296"/>
      <c r="E778" s="296"/>
      <c r="F778" s="280" t="str">
        <f>'料金、単位一覧'!$A$111</f>
        <v>通院サポート延長（１時間毎）</v>
      </c>
      <c r="G778" s="281"/>
      <c r="H778" s="281"/>
      <c r="I778" s="281"/>
      <c r="J778" s="125">
        <f>VLOOKUP(F778,'料金、単位一覧'!$A$99:$N$113,9,0)</f>
        <v>0</v>
      </c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>
        <f t="shared" si="142"/>
        <v>0</v>
      </c>
      <c r="AQ778" s="126" t="s">
        <v>217</v>
      </c>
      <c r="AR778" s="127">
        <f t="shared" si="144"/>
        <v>0</v>
      </c>
      <c r="AS778" s="34"/>
      <c r="AT778" s="130">
        <f t="shared" si="143"/>
        <v>0</v>
      </c>
    </row>
    <row r="779" spans="1:46" ht="12.65" customHeight="1" x14ac:dyDescent="0.2">
      <c r="A779" s="121"/>
      <c r="B779" s="296"/>
      <c r="C779" s="296"/>
      <c r="D779" s="296"/>
      <c r="E779" s="296"/>
      <c r="F779" s="280" t="str">
        <f>'料金、単位一覧'!$A$112</f>
        <v>保険外事業利用（要介護）</v>
      </c>
      <c r="G779" s="281"/>
      <c r="H779" s="281"/>
      <c r="I779" s="281"/>
      <c r="J779" s="125">
        <f>VLOOKUP(F779,'料金、単位一覧'!$A$99:$N$113,9,0)</f>
        <v>0</v>
      </c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>
        <f t="shared" si="142"/>
        <v>0</v>
      </c>
      <c r="AQ779" s="126" t="s">
        <v>217</v>
      </c>
      <c r="AR779" s="127">
        <f t="shared" si="144"/>
        <v>0</v>
      </c>
      <c r="AS779" s="34"/>
      <c r="AT779" s="130">
        <f>AR779</f>
        <v>0</v>
      </c>
    </row>
    <row r="780" spans="1:46" ht="12.65" customHeight="1" x14ac:dyDescent="0.2">
      <c r="A780" s="121"/>
      <c r="B780" s="296"/>
      <c r="C780" s="296"/>
      <c r="D780" s="296"/>
      <c r="E780" s="296"/>
      <c r="F780" s="280" t="str">
        <f>'料金、単位一覧'!$A$113</f>
        <v>通所介護実費請求（要支援）</v>
      </c>
      <c r="G780" s="281"/>
      <c r="H780" s="281"/>
      <c r="I780" s="281"/>
      <c r="J780" s="131">
        <f>VLOOKUP(F780,'料金、単位一覧'!$A$99:$N$113,9,0)</f>
        <v>0</v>
      </c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>
        <f>SUM(K780:AO780)</f>
        <v>0</v>
      </c>
      <c r="AQ780" s="126" t="s">
        <v>217</v>
      </c>
      <c r="AR780" s="127">
        <f>AP780*J780</f>
        <v>0</v>
      </c>
      <c r="AS780" s="34"/>
      <c r="AT780" s="130">
        <f>AR780</f>
        <v>0</v>
      </c>
    </row>
    <row r="781" spans="1:46" ht="12.65" customHeight="1" x14ac:dyDescent="0.2">
      <c r="A781" s="121"/>
      <c r="B781" s="296" t="s">
        <v>218</v>
      </c>
      <c r="C781" s="296"/>
      <c r="D781" s="296"/>
      <c r="E781" s="296"/>
      <c r="F781" s="181"/>
      <c r="G781" s="300"/>
      <c r="H781" s="300"/>
      <c r="I781" s="301"/>
      <c r="J781" s="132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126" t="s">
        <v>217</v>
      </c>
      <c r="AQ781" s="126" t="s">
        <v>217</v>
      </c>
      <c r="AR781" s="127"/>
      <c r="AS781" s="34"/>
      <c r="AT781" s="130">
        <f t="shared" ref="AT781:AT783" si="145">AR781</f>
        <v>0</v>
      </c>
    </row>
    <row r="782" spans="1:46" ht="12.65" customHeight="1" x14ac:dyDescent="0.2">
      <c r="A782" s="121"/>
      <c r="B782" s="296"/>
      <c r="C782" s="296"/>
      <c r="D782" s="296"/>
      <c r="E782" s="296"/>
      <c r="F782" s="181"/>
      <c r="G782" s="300"/>
      <c r="H782" s="300"/>
      <c r="I782" s="301"/>
      <c r="J782" s="132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126" t="s">
        <v>217</v>
      </c>
      <c r="AQ782" s="126" t="s">
        <v>217</v>
      </c>
      <c r="AR782" s="127"/>
      <c r="AS782" s="34"/>
      <c r="AT782" s="130">
        <f t="shared" si="145"/>
        <v>0</v>
      </c>
    </row>
    <row r="783" spans="1:46" ht="12.65" customHeight="1" thickBot="1" x14ac:dyDescent="0.25">
      <c r="A783" s="121"/>
      <c r="B783" s="314"/>
      <c r="C783" s="314"/>
      <c r="D783" s="314"/>
      <c r="E783" s="314"/>
      <c r="F783" s="302"/>
      <c r="G783" s="303"/>
      <c r="H783" s="303"/>
      <c r="I783" s="304"/>
      <c r="J783" s="133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34" t="s">
        <v>217</v>
      </c>
      <c r="AQ783" s="134" t="s">
        <v>217</v>
      </c>
      <c r="AR783" s="135"/>
      <c r="AS783" s="135"/>
      <c r="AT783" s="136">
        <f t="shared" si="145"/>
        <v>0</v>
      </c>
    </row>
    <row r="784" spans="1:46" ht="30" customHeight="1" thickBot="1" x14ac:dyDescent="0.25">
      <c r="A784" s="315" t="s">
        <v>9</v>
      </c>
      <c r="B784" s="316"/>
      <c r="C784" s="316"/>
      <c r="D784" s="316"/>
      <c r="E784" s="317"/>
      <c r="F784" s="297">
        <f>SUM(AT720:AT783)</f>
        <v>0</v>
      </c>
      <c r="G784" s="298"/>
      <c r="H784" s="298"/>
      <c r="I784" s="299"/>
      <c r="J784" s="137"/>
      <c r="K784" s="309" t="s">
        <v>28</v>
      </c>
      <c r="L784" s="306"/>
      <c r="M784" s="306"/>
      <c r="N784" s="306"/>
      <c r="O784" s="307"/>
      <c r="P784" s="310">
        <f>SUM(AT720:AT765)</f>
        <v>0</v>
      </c>
      <c r="Q784" s="298"/>
      <c r="R784" s="298"/>
      <c r="S784" s="298"/>
      <c r="T784" s="299"/>
      <c r="U784" s="305" t="s">
        <v>29</v>
      </c>
      <c r="V784" s="306"/>
      <c r="W784" s="306"/>
      <c r="X784" s="306"/>
      <c r="Y784" s="307"/>
      <c r="Z784" s="310">
        <f>SUM(AT766:AT783)</f>
        <v>0</v>
      </c>
      <c r="AA784" s="298"/>
      <c r="AB784" s="298"/>
      <c r="AC784" s="298"/>
      <c r="AD784" s="299"/>
      <c r="AE784" s="305" t="s">
        <v>30</v>
      </c>
      <c r="AF784" s="306"/>
      <c r="AG784" s="306"/>
      <c r="AH784" s="306"/>
      <c r="AI784" s="307"/>
      <c r="AJ784" s="308">
        <f>SUM(AQ721:AQ740,AQ742:AQ765)</f>
        <v>0</v>
      </c>
      <c r="AK784" s="298"/>
      <c r="AL784" s="298"/>
      <c r="AM784" s="298"/>
      <c r="AN784" s="298"/>
      <c r="AO784" s="299"/>
      <c r="AP784" s="138"/>
      <c r="AQ784" s="139"/>
      <c r="AR784" s="139"/>
      <c r="AS784" s="139"/>
      <c r="AT784" s="140"/>
    </row>
    <row r="785" spans="1:47" ht="17.25" customHeight="1" x14ac:dyDescent="0.2">
      <c r="A785" s="238" t="s">
        <v>1</v>
      </c>
      <c r="B785" s="239"/>
      <c r="C785" s="239"/>
      <c r="D785" s="239"/>
      <c r="E785" s="240"/>
      <c r="F785" s="240" t="s">
        <v>4</v>
      </c>
      <c r="G785" s="236"/>
      <c r="H785" s="236"/>
      <c r="I785" s="236"/>
      <c r="J785" s="107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36"/>
      <c r="AM785" s="236"/>
      <c r="AN785" s="236"/>
      <c r="AO785" s="236"/>
      <c r="AP785" s="237"/>
      <c r="AQ785" s="108">
        <f>IFERROR(ROUND(ROUND(VLOOKUP($O$2,'料金、単位一覧'!$A$79:$L$96,9,0)*SUM(AQ786:AQ830),0),"0"),0)</f>
        <v>0</v>
      </c>
      <c r="AR785" s="109">
        <f>TRUNC(TRUNC(SUM(AQ785,AQ786:AQ830)*'料金、単位一覧'!$P$4)-TRUNC(SUM(AQ786:AQ830)*'料金、単位一覧'!$P$4))</f>
        <v>0</v>
      </c>
      <c r="AS785" s="109">
        <f>TRUNC(AR785*A806,0)</f>
        <v>0</v>
      </c>
      <c r="AT785" s="110">
        <f>AR785-AS785</f>
        <v>0</v>
      </c>
      <c r="AU785" s="111">
        <f>AR785</f>
        <v>0</v>
      </c>
    </row>
    <row r="786" spans="1:47" ht="12.65" customHeight="1" x14ac:dyDescent="0.2">
      <c r="A786" s="292"/>
      <c r="B786" s="293"/>
      <c r="C786" s="293"/>
      <c r="D786" s="293"/>
      <c r="E786" s="294" t="s">
        <v>10</v>
      </c>
      <c r="F786" s="241" t="s">
        <v>11</v>
      </c>
      <c r="G786" s="241"/>
      <c r="H786" s="241"/>
      <c r="I786" s="241"/>
      <c r="J786" s="112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>
        <f>SUM(K786:AO786)</f>
        <v>0</v>
      </c>
      <c r="AQ786" s="113" t="str">
        <f>IF(AP786&gt;=1,CHOOSE($A797,'料金、単位一覧'!$H$7,'料金、単位一覧'!$H$8),"0")</f>
        <v>0</v>
      </c>
      <c r="AR786" s="311">
        <f>TRUNC(SUM(AQ786:AQ830)*'料金、単位一覧'!$P$4)</f>
        <v>0</v>
      </c>
      <c r="AS786" s="311">
        <f>TRUNC(AR786*A806,0)</f>
        <v>0</v>
      </c>
      <c r="AT786" s="318">
        <f>AR786-AS786</f>
        <v>0</v>
      </c>
      <c r="AU786" s="3"/>
    </row>
    <row r="787" spans="1:47" ht="12.65" customHeight="1" x14ac:dyDescent="0.2">
      <c r="A787" s="292"/>
      <c r="B787" s="293"/>
      <c r="C787" s="293"/>
      <c r="D787" s="293"/>
      <c r="E787" s="294"/>
      <c r="F787" s="245" t="s">
        <v>12</v>
      </c>
      <c r="G787" s="245"/>
      <c r="H787" s="245"/>
      <c r="I787" s="245"/>
      <c r="J787" s="64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>
        <f>SUM(K787:AO787)</f>
        <v>0</v>
      </c>
      <c r="AQ787" s="114">
        <f>IF(AP787&gt;=1,TRUNC(CHOOSE($A797,'料金、単位一覧'!$K$7*AP787,'料金、単位一覧'!$K$8*AP787),"0"),0)</f>
        <v>0</v>
      </c>
      <c r="AR787" s="312"/>
      <c r="AS787" s="312"/>
      <c r="AT787" s="319"/>
    </row>
    <row r="788" spans="1:47" ht="12.65" customHeight="1" x14ac:dyDescent="0.2">
      <c r="A788" s="292"/>
      <c r="B788" s="293"/>
      <c r="C788" s="293"/>
      <c r="D788" s="293"/>
      <c r="E788" s="294"/>
      <c r="F788" s="245" t="str">
        <f>'料金、単位一覧'!$A$22</f>
        <v>生活機能向上グループ活動加算</v>
      </c>
      <c r="G788" s="245"/>
      <c r="H788" s="245"/>
      <c r="I788" s="245"/>
      <c r="J788" s="115">
        <f>VLOOKUP(F788,'料金、単位一覧'!$A$22:$N$28,9,0)</f>
        <v>100</v>
      </c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>
        <f>SUM(K788:AO788)</f>
        <v>0</v>
      </c>
      <c r="AQ788" s="30" t="str">
        <f>IF(AP788&gt;=1,J788,"0")</f>
        <v>0</v>
      </c>
      <c r="AR788" s="312"/>
      <c r="AS788" s="312"/>
      <c r="AT788" s="319"/>
    </row>
    <row r="789" spans="1:47" ht="12.65" customHeight="1" x14ac:dyDescent="0.2">
      <c r="A789" s="292"/>
      <c r="B789" s="293"/>
      <c r="C789" s="293"/>
      <c r="D789" s="293"/>
      <c r="E789" s="294"/>
      <c r="F789" s="245" t="str">
        <f>'料金、単位一覧'!$A$23</f>
        <v>若年性認知症利用者受入加算</v>
      </c>
      <c r="G789" s="245"/>
      <c r="H789" s="245"/>
      <c r="I789" s="245"/>
      <c r="J789" s="115">
        <f>VLOOKUP(F789,'料金、単位一覧'!$A$22:$N$28,9,0)</f>
        <v>240</v>
      </c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>
        <f t="shared" ref="AP789:AP798" si="146">SUM(K789:AO789)</f>
        <v>0</v>
      </c>
      <c r="AQ789" s="30" t="str">
        <f>IF(AP789&gt;=1,J789,"0")</f>
        <v>0</v>
      </c>
      <c r="AR789" s="312"/>
      <c r="AS789" s="312"/>
      <c r="AT789" s="319"/>
    </row>
    <row r="790" spans="1:47" ht="12.65" customHeight="1" x14ac:dyDescent="0.2">
      <c r="A790" s="292"/>
      <c r="B790" s="293"/>
      <c r="C790" s="293"/>
      <c r="D790" s="293"/>
      <c r="E790" s="294"/>
      <c r="F790" s="245" t="str">
        <f>'料金、単位一覧'!$A$24</f>
        <v>栄養アセスメント加算</v>
      </c>
      <c r="G790" s="245"/>
      <c r="H790" s="245"/>
      <c r="I790" s="245"/>
      <c r="J790" s="115">
        <f>VLOOKUP(F790,'料金、単位一覧'!$A$22:$N$28,9,0)</f>
        <v>50</v>
      </c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>
        <f t="shared" si="146"/>
        <v>0</v>
      </c>
      <c r="AQ790" s="30" t="str">
        <f t="shared" ref="AQ790:AQ794" si="147">IF(AP790&gt;=1,J790,"0")</f>
        <v>0</v>
      </c>
      <c r="AR790" s="312"/>
      <c r="AS790" s="312"/>
      <c r="AT790" s="319"/>
    </row>
    <row r="791" spans="1:47" ht="12.65" customHeight="1" x14ac:dyDescent="0.2">
      <c r="A791" s="292"/>
      <c r="B791" s="293"/>
      <c r="C791" s="293"/>
      <c r="D791" s="293"/>
      <c r="E791" s="294"/>
      <c r="F791" s="245" t="str">
        <f>'料金、単位一覧'!$A$25</f>
        <v>栄養改善加算</v>
      </c>
      <c r="G791" s="245"/>
      <c r="H791" s="245"/>
      <c r="I791" s="245"/>
      <c r="J791" s="115">
        <f>VLOOKUP(F791,'料金、単位一覧'!$A$22:$N$28,9,0)</f>
        <v>200</v>
      </c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>
        <f t="shared" si="146"/>
        <v>0</v>
      </c>
      <c r="AQ791" s="30" t="str">
        <f t="shared" si="147"/>
        <v>0</v>
      </c>
      <c r="AR791" s="312"/>
      <c r="AS791" s="312"/>
      <c r="AT791" s="319"/>
    </row>
    <row r="792" spans="1:47" ht="12.65" customHeight="1" x14ac:dyDescent="0.2">
      <c r="A792" s="292"/>
      <c r="B792" s="293"/>
      <c r="C792" s="293"/>
      <c r="D792" s="293"/>
      <c r="E792" s="294"/>
      <c r="F792" s="245" t="str">
        <f>'料金、単位一覧'!$A$26</f>
        <v>生活機能向上加算(Ⅰ)</v>
      </c>
      <c r="G792" s="245"/>
      <c r="H792" s="245"/>
      <c r="I792" s="245"/>
      <c r="J792" s="115">
        <f>VLOOKUP(F792,'料金、単位一覧'!$A$22:$N$28,9,0)</f>
        <v>150</v>
      </c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>
        <f t="shared" si="146"/>
        <v>0</v>
      </c>
      <c r="AQ792" s="30" t="str">
        <f t="shared" si="147"/>
        <v>0</v>
      </c>
      <c r="AR792" s="312"/>
      <c r="AS792" s="312"/>
      <c r="AT792" s="319"/>
    </row>
    <row r="793" spans="1:47" ht="12.65" customHeight="1" x14ac:dyDescent="0.2">
      <c r="A793" s="292"/>
      <c r="B793" s="293"/>
      <c r="C793" s="293"/>
      <c r="D793" s="293"/>
      <c r="E793" s="294"/>
      <c r="F793" s="245" t="str">
        <f>'料金、単位一覧'!$A$27</f>
        <v>生活機能向上加算(Ⅱ)</v>
      </c>
      <c r="G793" s="245"/>
      <c r="H793" s="245"/>
      <c r="I793" s="245"/>
      <c r="J793" s="115">
        <f>VLOOKUP(F793,'料金、単位一覧'!$A$22:$N$28,9,0)</f>
        <v>160</v>
      </c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>
        <f t="shared" si="146"/>
        <v>0</v>
      </c>
      <c r="AQ793" s="30" t="str">
        <f t="shared" si="147"/>
        <v>0</v>
      </c>
      <c r="AR793" s="312"/>
      <c r="AS793" s="312"/>
      <c r="AT793" s="319"/>
    </row>
    <row r="794" spans="1:47" ht="12.65" customHeight="1" x14ac:dyDescent="0.2">
      <c r="A794" s="292"/>
      <c r="B794" s="293"/>
      <c r="C794" s="293"/>
      <c r="D794" s="293"/>
      <c r="E794" s="294"/>
      <c r="F794" s="245" t="str">
        <f>'料金、単位一覧'!$A$28</f>
        <v>一体的サービス提供加算</v>
      </c>
      <c r="G794" s="245"/>
      <c r="H794" s="245"/>
      <c r="I794" s="245"/>
      <c r="J794" s="115">
        <f>VLOOKUP(F794,'料金、単位一覧'!$A$22:$N$28,9,0)</f>
        <v>480</v>
      </c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>
        <f t="shared" si="146"/>
        <v>0</v>
      </c>
      <c r="AQ794" s="30" t="str">
        <f t="shared" si="147"/>
        <v>0</v>
      </c>
      <c r="AR794" s="312"/>
      <c r="AS794" s="312"/>
      <c r="AT794" s="319"/>
    </row>
    <row r="795" spans="1:47" ht="12.65" customHeight="1" x14ac:dyDescent="0.2">
      <c r="A795" s="270"/>
      <c r="B795" s="271"/>
      <c r="C795" s="271"/>
      <c r="D795" s="271"/>
      <c r="E795" s="295"/>
      <c r="F795" s="246" t="str">
        <f>'料金、単位一覧'!$A$17</f>
        <v>サービス提供体制強化加算(Ⅰ)</v>
      </c>
      <c r="G795" s="247"/>
      <c r="H795" s="247"/>
      <c r="I795" s="248"/>
      <c r="J795" s="116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7"/>
      <c r="AM795" s="117"/>
      <c r="AN795" s="117"/>
      <c r="AO795" s="117"/>
      <c r="AP795" s="28">
        <f t="shared" si="146"/>
        <v>0</v>
      </c>
      <c r="AQ795" s="30" t="str">
        <f>IF(AP795&gt;=1,CHOOSE($A797,'料金、単位一覧'!$I$17,'料金、単位一覧'!$L$17),"0")</f>
        <v>0</v>
      </c>
      <c r="AR795" s="312"/>
      <c r="AS795" s="312"/>
      <c r="AT795" s="319"/>
    </row>
    <row r="796" spans="1:47" ht="12.65" customHeight="1" x14ac:dyDescent="0.2">
      <c r="A796" s="249" t="s">
        <v>22</v>
      </c>
      <c r="B796" s="250"/>
      <c r="C796" s="250"/>
      <c r="D796" s="250"/>
      <c r="E796" s="251"/>
      <c r="F796" s="246" t="str">
        <f>'料金、単位一覧'!$A$18</f>
        <v>サービス提供体制強化加算(Ⅱ)</v>
      </c>
      <c r="G796" s="247"/>
      <c r="H796" s="247"/>
      <c r="I796" s="248"/>
      <c r="J796" s="116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  <c r="AH796" s="117"/>
      <c r="AI796" s="117"/>
      <c r="AJ796" s="117"/>
      <c r="AK796" s="117"/>
      <c r="AL796" s="117"/>
      <c r="AM796" s="117"/>
      <c r="AN796" s="117"/>
      <c r="AO796" s="117"/>
      <c r="AP796" s="28">
        <f t="shared" si="146"/>
        <v>0</v>
      </c>
      <c r="AQ796" s="30" t="str">
        <f>IF(AP796&gt;=1,CHOOSE($A797,'料金、単位一覧'!$I$18,'料金、単位一覧'!$L$18),"0")</f>
        <v>0</v>
      </c>
      <c r="AR796" s="312"/>
      <c r="AS796" s="312"/>
      <c r="AT796" s="319"/>
    </row>
    <row r="797" spans="1:47" ht="12.65" customHeight="1" x14ac:dyDescent="0.2">
      <c r="A797" s="267"/>
      <c r="B797" s="268"/>
      <c r="C797" s="268"/>
      <c r="D797" s="268"/>
      <c r="E797" s="269"/>
      <c r="F797" s="246" t="str">
        <f>'料金、単位一覧'!$A$19</f>
        <v>サービス提供体制強化加算(Ⅲ)</v>
      </c>
      <c r="G797" s="247"/>
      <c r="H797" s="247"/>
      <c r="I797" s="248"/>
      <c r="J797" s="116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  <c r="AL797" s="117"/>
      <c r="AM797" s="117"/>
      <c r="AN797" s="117"/>
      <c r="AO797" s="117"/>
      <c r="AP797" s="28">
        <f t="shared" si="146"/>
        <v>0</v>
      </c>
      <c r="AQ797" s="30" t="str">
        <f>IF(AP797&gt;=1,CHOOSE($A797,'料金、単位一覧'!$I$19,'料金、単位一覧'!$L$19),"0")</f>
        <v>0</v>
      </c>
      <c r="AR797" s="312"/>
      <c r="AS797" s="312"/>
      <c r="AT797" s="319"/>
    </row>
    <row r="798" spans="1:47" ht="12.65" customHeight="1" x14ac:dyDescent="0.2">
      <c r="A798" s="270"/>
      <c r="B798" s="271"/>
      <c r="C798" s="271"/>
      <c r="D798" s="271"/>
      <c r="E798" s="272"/>
      <c r="F798" s="245" t="s">
        <v>14</v>
      </c>
      <c r="G798" s="245"/>
      <c r="H798" s="245"/>
      <c r="I798" s="245"/>
      <c r="J798" s="64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>
        <f t="shared" si="146"/>
        <v>0</v>
      </c>
      <c r="AQ798" s="30" t="str">
        <f>IF(AP798&gt;=1,CHOOSE($A797,'料金、単位一覧'!$E$31,'料金、単位一覧'!$E$32),"0")</f>
        <v>0</v>
      </c>
      <c r="AR798" s="312"/>
      <c r="AS798" s="312"/>
      <c r="AT798" s="319"/>
    </row>
    <row r="799" spans="1:47" ht="12.65" customHeight="1" x14ac:dyDescent="0.2">
      <c r="A799" s="278" t="s">
        <v>23</v>
      </c>
      <c r="B799" s="279"/>
      <c r="C799" s="279"/>
      <c r="D799" s="279"/>
      <c r="E799" s="279"/>
      <c r="F799" s="241" t="s">
        <v>209</v>
      </c>
      <c r="G799" s="241"/>
      <c r="H799" s="241"/>
      <c r="I799" s="241"/>
      <c r="J799" s="112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>
        <f>IF(SUM(K786:AO798)&gt;0,0,SUM(K799:AO799))</f>
        <v>0</v>
      </c>
      <c r="AQ799" s="113">
        <f>IFERROR(TRUNC(CHOOSE(A800,'料金、単位一覧'!$E$37,'料金、単位一覧'!$E$38,'料金、単位一覧'!$E$39,'料金、単位一覧'!$E$40,'料金、単位一覧'!$E$41)*AP799),0)</f>
        <v>0</v>
      </c>
      <c r="AR799" s="312"/>
      <c r="AS799" s="312"/>
      <c r="AT799" s="319"/>
    </row>
    <row r="800" spans="1:47" ht="12.65" customHeight="1" x14ac:dyDescent="0.2">
      <c r="A800" s="285"/>
      <c r="B800" s="286"/>
      <c r="C800" s="286"/>
      <c r="D800" s="286"/>
      <c r="E800" s="286"/>
      <c r="F800" s="245" t="s">
        <v>210</v>
      </c>
      <c r="G800" s="245"/>
      <c r="H800" s="245"/>
      <c r="I800" s="245"/>
      <c r="J800" s="64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>
        <f>IF(SUM(K786:AO798)&gt;0,0,SUM(K800:AO800))</f>
        <v>0</v>
      </c>
      <c r="AQ800" s="30">
        <f>IFERROR(TRUNC(CHOOSE(A800,'料金、単位一覧'!$H$37,'料金、単位一覧'!$H$38,'料金、単位一覧'!$H$39,'料金、単位一覧'!$H$40,'料金、単位一覧'!$H$41)*AP800),0)</f>
        <v>0</v>
      </c>
      <c r="AR800" s="312"/>
      <c r="AS800" s="312"/>
      <c r="AT800" s="319"/>
    </row>
    <row r="801" spans="1:46" ht="12.65" customHeight="1" x14ac:dyDescent="0.2">
      <c r="A801" s="285"/>
      <c r="B801" s="286"/>
      <c r="C801" s="286"/>
      <c r="D801" s="286"/>
      <c r="E801" s="286"/>
      <c r="F801" s="245" t="s">
        <v>211</v>
      </c>
      <c r="G801" s="245"/>
      <c r="H801" s="245"/>
      <c r="I801" s="245"/>
      <c r="J801" s="64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>
        <f>IF(SUM(K786:AO798)&gt;0,0,SUM(K801:AO801))</f>
        <v>0</v>
      </c>
      <c r="AQ801" s="30">
        <f>IFERROR(TRUNC(CHOOSE(A800,'料金、単位一覧'!$K$37,'料金、単位一覧'!$K$38,'料金、単位一覧'!$K$39,'料金、単位一覧'!$K$40,'料金、単位一覧'!$K$41)*AP801),0)</f>
        <v>0</v>
      </c>
      <c r="AR801" s="312"/>
      <c r="AS801" s="312"/>
      <c r="AT801" s="319"/>
    </row>
    <row r="802" spans="1:46" ht="12.65" customHeight="1" x14ac:dyDescent="0.2">
      <c r="A802" s="287" t="s">
        <v>24</v>
      </c>
      <c r="B802" s="288"/>
      <c r="C802" s="288"/>
      <c r="D802" s="288"/>
      <c r="E802" s="288"/>
      <c r="F802" s="245" t="s">
        <v>212</v>
      </c>
      <c r="G802" s="245"/>
      <c r="H802" s="245"/>
      <c r="I802" s="245"/>
      <c r="J802" s="64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>
        <f>IF(SUM(K786:AO798)&gt;0,0,SUM(K802:AO802))</f>
        <v>0</v>
      </c>
      <c r="AQ802" s="30">
        <f>IFERROR(TRUNC(CHOOSE(A800,'料金、単位一覧'!$N$37,'料金、単位一覧'!$N$38,'料金、単位一覧'!$N$39,'料金、単位一覧'!$N$40,'料金、単位一覧'!$N$41)*AP802),0)</f>
        <v>0</v>
      </c>
      <c r="AR802" s="312"/>
      <c r="AS802" s="312"/>
      <c r="AT802" s="319"/>
    </row>
    <row r="803" spans="1:46" ht="12.65" customHeight="1" x14ac:dyDescent="0.2">
      <c r="A803" s="273" t="str">
        <f>IF(A815="NG","↑介護度を選択",VLOOKUP("選択",A813:E814,2,0))</f>
        <v>↑介護度を選択</v>
      </c>
      <c r="B803" s="274"/>
      <c r="C803" s="274"/>
      <c r="D803" s="274"/>
      <c r="E803" s="274"/>
      <c r="F803" s="245" t="s">
        <v>213</v>
      </c>
      <c r="G803" s="245"/>
      <c r="H803" s="245"/>
      <c r="I803" s="245"/>
      <c r="J803" s="64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>
        <f>IF(SUM(K786:AO798)&gt;0,0,SUM(K803:AO803))</f>
        <v>0</v>
      </c>
      <c r="AQ803" s="30">
        <f>IFERROR(TRUNC(CHOOSE(A800,'料金、単位一覧'!$Q$37,'料金、単位一覧'!$Q$38,'料金、単位一覧'!$Q$39,'料金、単位一覧'!$Q$40,'料金、単位一覧'!$Q$41)*AP803),0)</f>
        <v>0</v>
      </c>
      <c r="AR803" s="312"/>
      <c r="AS803" s="312"/>
      <c r="AT803" s="319"/>
    </row>
    <row r="804" spans="1:46" ht="12.65" customHeight="1" x14ac:dyDescent="0.2">
      <c r="A804" s="273"/>
      <c r="B804" s="274"/>
      <c r="C804" s="274"/>
      <c r="D804" s="274"/>
      <c r="E804" s="274"/>
      <c r="F804" s="245" t="s">
        <v>214</v>
      </c>
      <c r="G804" s="245"/>
      <c r="H804" s="245"/>
      <c r="I804" s="245"/>
      <c r="J804" s="64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>
        <f>IF(SUM(K786:AO798)&gt;0,0,SUM(K804:AO804))</f>
        <v>0</v>
      </c>
      <c r="AQ804" s="31">
        <f>IFERROR(TRUNC(CHOOSE(A800,'料金、単位一覧'!$T$37,'料金、単位一覧'!$T$38,'料金、単位一覧'!$T$39,'料金、単位一覧'!$T$40,'料金、単位一覧'!$T$41)*AP804),0)</f>
        <v>0</v>
      </c>
      <c r="AR804" s="312"/>
      <c r="AS804" s="312"/>
      <c r="AT804" s="319"/>
    </row>
    <row r="805" spans="1:46" ht="13" x14ac:dyDescent="0.2">
      <c r="A805" s="278" t="s">
        <v>25</v>
      </c>
      <c r="B805" s="279"/>
      <c r="C805" s="279"/>
      <c r="D805" s="279"/>
      <c r="E805" s="279"/>
      <c r="F805" s="245" t="s">
        <v>215</v>
      </c>
      <c r="G805" s="245"/>
      <c r="H805" s="245"/>
      <c r="I805" s="245"/>
      <c r="J805" s="64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>
        <f>IF(SUM(K786:AO798)&gt;0,0,SUM(K805:AO805))</f>
        <v>0</v>
      </c>
      <c r="AQ805" s="31">
        <f>IFERROR(TRUNC(CHOOSE(A800,'料金、単位一覧'!$W$37,'料金、単位一覧'!$W$38,'料金、単位一覧'!$W$39,'料金、単位一覧'!$W$40,'料金、単位一覧'!$W$41)*AP805),0)</f>
        <v>0</v>
      </c>
      <c r="AR805" s="312"/>
      <c r="AS805" s="312"/>
      <c r="AT805" s="319"/>
    </row>
    <row r="806" spans="1:46" ht="13" x14ac:dyDescent="0.2">
      <c r="A806" s="282">
        <v>0.9</v>
      </c>
      <c r="B806" s="283"/>
      <c r="C806" s="283"/>
      <c r="D806" s="283"/>
      <c r="E806" s="283"/>
      <c r="F806" s="277" t="str">
        <f>'料金、単位一覧'!$A$64</f>
        <v>地域通所介護感染症災害3％加算</v>
      </c>
      <c r="G806" s="247"/>
      <c r="H806" s="247"/>
      <c r="I806" s="248"/>
      <c r="J806" s="11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>
        <f>IF(SUM(K799:AO805)&gt;0,0,SUM(K806:AO806))</f>
        <v>0</v>
      </c>
      <c r="AQ806" s="31" t="str">
        <f>IF($AA$2="する",ROUND(SUM(AQ799:AQ805)*0.03,0),"－")</f>
        <v>－</v>
      </c>
      <c r="AR806" s="312"/>
      <c r="AS806" s="312"/>
      <c r="AT806" s="319"/>
    </row>
    <row r="807" spans="1:46" ht="12.65" customHeight="1" x14ac:dyDescent="0.2">
      <c r="A807" s="282"/>
      <c r="B807" s="283"/>
      <c r="C807" s="283"/>
      <c r="D807" s="283"/>
      <c r="E807" s="284"/>
      <c r="F807" s="275" t="str">
        <f>'料金、単位一覧'!$A$44</f>
        <v>延長加算</v>
      </c>
      <c r="G807" s="276"/>
      <c r="H807" s="276"/>
      <c r="I807" s="119" t="str">
        <f>VLOOKUP(F807,'料金、単位一覧'!$A$44:$AD$65,26,0)</f>
        <v>1H</v>
      </c>
      <c r="J807" s="115">
        <f>VLOOKUP(F807,'料金、単位一覧'!$A$44:$N$65,9,0)</f>
        <v>50</v>
      </c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>
        <f t="shared" ref="AP807:AP829" si="148">IF(SUM($K$6:$AO$18)&gt;0,0,SUM(K807:AO807))</f>
        <v>0</v>
      </c>
      <c r="AQ807" s="31">
        <f>(COUNTIF($K807:$AO807,"&gt;=5")*($J807*5))+(COUNTIF($K807:$AO807,"=4")*($J807*4))+(COUNTIF($K807:$AO807,"=3")*($J807*3))+(COUNTIF($K807:$AO807,"=2")*($J807*2))+(COUNTIF($K807:$AO807,"=1")*$J807)</f>
        <v>0</v>
      </c>
      <c r="AR807" s="312"/>
      <c r="AS807" s="312"/>
      <c r="AT807" s="319"/>
    </row>
    <row r="808" spans="1:46" ht="12.65" customHeight="1" x14ac:dyDescent="0.2">
      <c r="A808" s="278" t="s">
        <v>26</v>
      </c>
      <c r="B808" s="279"/>
      <c r="C808" s="279"/>
      <c r="D808" s="279"/>
      <c r="E808" s="290"/>
      <c r="F808" s="275" t="str">
        <f>'料金、単位一覧'!$A$45</f>
        <v>個別機能訓練加算(Ⅰ)イ</v>
      </c>
      <c r="G808" s="276"/>
      <c r="H808" s="276"/>
      <c r="I808" s="119">
        <f>VLOOKUP(F808,'料金、単位一覧'!$A$44:$AD$65,26,0)</f>
        <v>0</v>
      </c>
      <c r="J808" s="115">
        <f>VLOOKUP(F808,'料金、単位一覧'!$A$44:$N$65,9,0)</f>
        <v>56</v>
      </c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>
        <f t="shared" si="148"/>
        <v>0</v>
      </c>
      <c r="AQ808" s="31">
        <f>AP808*J808</f>
        <v>0</v>
      </c>
      <c r="AR808" s="312"/>
      <c r="AS808" s="312"/>
      <c r="AT808" s="319"/>
    </row>
    <row r="809" spans="1:46" ht="12.65" customHeight="1" x14ac:dyDescent="0.2">
      <c r="A809" s="285"/>
      <c r="B809" s="286"/>
      <c r="C809" s="286"/>
      <c r="D809" s="286"/>
      <c r="E809" s="291"/>
      <c r="F809" s="275" t="str">
        <f>'料金、単位一覧'!$A$46</f>
        <v>個別機能訓練加算(Ⅰ)ロ</v>
      </c>
      <c r="G809" s="276"/>
      <c r="H809" s="276"/>
      <c r="I809" s="119">
        <f>VLOOKUP(F809,'料金、単位一覧'!$A$44:$AD$65,26,0)</f>
        <v>0</v>
      </c>
      <c r="J809" s="115">
        <f>VLOOKUP(F809,'料金、単位一覧'!$A$44:$N$65,9,0)</f>
        <v>76</v>
      </c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>
        <f t="shared" si="148"/>
        <v>0</v>
      </c>
      <c r="AQ809" s="31">
        <f>AP809*J809</f>
        <v>0</v>
      </c>
      <c r="AR809" s="312"/>
      <c r="AS809" s="312"/>
      <c r="AT809" s="319"/>
    </row>
    <row r="810" spans="1:46" ht="12.65" customHeight="1" x14ac:dyDescent="0.2">
      <c r="A810" s="285"/>
      <c r="B810" s="286"/>
      <c r="C810" s="286"/>
      <c r="D810" s="286"/>
      <c r="E810" s="291"/>
      <c r="F810" s="275" t="str">
        <f>'料金、単位一覧'!$A$47</f>
        <v>個別機能訓練加算(Ⅱ)</v>
      </c>
      <c r="G810" s="276"/>
      <c r="H810" s="276"/>
      <c r="I810" s="119" t="str">
        <f>VLOOKUP(F810,'料金、単位一覧'!$A$44:$AD$65,26,0)</f>
        <v>月1回</v>
      </c>
      <c r="J810" s="115">
        <f>VLOOKUP(F810,'料金、単位一覧'!$A$44:$N$65,9,0)</f>
        <v>20</v>
      </c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>
        <f t="shared" si="148"/>
        <v>0</v>
      </c>
      <c r="AQ810" s="31">
        <f>IF(AP810&gt;1,1,AP810)*J810</f>
        <v>0</v>
      </c>
      <c r="AR810" s="312"/>
      <c r="AS810" s="312"/>
      <c r="AT810" s="319"/>
    </row>
    <row r="811" spans="1:46" ht="12.65" customHeight="1" x14ac:dyDescent="0.2">
      <c r="A811" s="285"/>
      <c r="B811" s="286"/>
      <c r="C811" s="286"/>
      <c r="D811" s="286"/>
      <c r="E811" s="291"/>
      <c r="F811" s="275" t="str">
        <f>'料金、単位一覧'!$A$48</f>
        <v>入浴加算（Ⅰ）</v>
      </c>
      <c r="G811" s="276"/>
      <c r="H811" s="276"/>
      <c r="I811" s="119">
        <f>VLOOKUP(F811,'料金、単位一覧'!$A$44:$AD$65,26,0)</f>
        <v>0</v>
      </c>
      <c r="J811" s="115">
        <f>VLOOKUP(F811,'料金、単位一覧'!$A$44:$N$65,9,0)</f>
        <v>40</v>
      </c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>
        <f t="shared" si="148"/>
        <v>0</v>
      </c>
      <c r="AQ811" s="31">
        <f>AP811*J811</f>
        <v>0</v>
      </c>
      <c r="AR811" s="312"/>
      <c r="AS811" s="312"/>
      <c r="AT811" s="319"/>
    </row>
    <row r="812" spans="1:46" ht="12.65" customHeight="1" x14ac:dyDescent="0.2">
      <c r="A812" s="285"/>
      <c r="B812" s="286"/>
      <c r="C812" s="286"/>
      <c r="D812" s="286"/>
      <c r="E812" s="291"/>
      <c r="F812" s="275" t="str">
        <f>'料金、単位一覧'!$A$49</f>
        <v>入浴加算（Ⅱ）</v>
      </c>
      <c r="G812" s="276"/>
      <c r="H812" s="276"/>
      <c r="I812" s="119">
        <f>VLOOKUP(F812,'料金、単位一覧'!$A$44:$AD$65,26,0)</f>
        <v>0</v>
      </c>
      <c r="J812" s="115">
        <f>VLOOKUP(F812,'料金、単位一覧'!$A$44:$N$65,9,0)</f>
        <v>55</v>
      </c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>
        <f t="shared" si="148"/>
        <v>0</v>
      </c>
      <c r="AQ812" s="31">
        <f t="shared" ref="AQ812:AQ815" si="149">AP812*J812</f>
        <v>0</v>
      </c>
      <c r="AR812" s="312"/>
      <c r="AS812" s="312"/>
      <c r="AT812" s="319"/>
    </row>
    <row r="813" spans="1:46" ht="12.65" customHeight="1" x14ac:dyDescent="0.2">
      <c r="A813" s="120" t="str">
        <f>IF(B813&gt;0,"選択","－")</f>
        <v>－</v>
      </c>
      <c r="B813" s="171">
        <f>IFERROR(CHOOSE(A797,'料金、単位一覧'!$I$117,'料金、単位一覧'!$I$118),0)</f>
        <v>0</v>
      </c>
      <c r="C813" s="171"/>
      <c r="D813" s="171"/>
      <c r="E813" s="171"/>
      <c r="F813" s="275" t="str">
        <f>'料金、単位一覧'!$A$50</f>
        <v>認知症対応加算</v>
      </c>
      <c r="G813" s="276"/>
      <c r="H813" s="276"/>
      <c r="I813" s="119">
        <f>VLOOKUP(F813,'料金、単位一覧'!$A$44:$AD$65,26,0)</f>
        <v>0</v>
      </c>
      <c r="J813" s="115">
        <f>VLOOKUP(F813,'料金、単位一覧'!$A$44:$N$65,9,0)</f>
        <v>60</v>
      </c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>
        <f t="shared" si="148"/>
        <v>0</v>
      </c>
      <c r="AQ813" s="31">
        <f t="shared" si="149"/>
        <v>0</v>
      </c>
      <c r="AR813" s="312"/>
      <c r="AS813" s="312"/>
      <c r="AT813" s="319"/>
    </row>
    <row r="814" spans="1:46" ht="12.65" customHeight="1" x14ac:dyDescent="0.2">
      <c r="A814" s="120" t="str">
        <f>IF(B814&gt;0,"選択","－")</f>
        <v>－</v>
      </c>
      <c r="B814" s="171">
        <f>IFERROR(CHOOSE(A800,'料金、単位一覧'!$I$119,'料金、単位一覧'!$I$120,'料金、単位一覧'!$I$121,'料金、単位一覧'!$I$122,'料金、単位一覧'!$I$123),0)</f>
        <v>0</v>
      </c>
      <c r="C814" s="171"/>
      <c r="D814" s="171"/>
      <c r="E814" s="171"/>
      <c r="F814" s="275" t="str">
        <f>'料金、単位一覧'!$A$51</f>
        <v>若年性認知利用者受入加算</v>
      </c>
      <c r="G814" s="276"/>
      <c r="H814" s="276"/>
      <c r="I814" s="119">
        <f>VLOOKUP(F814,'料金、単位一覧'!$A$44:$AD$65,26,0)</f>
        <v>0</v>
      </c>
      <c r="J814" s="115">
        <f>VLOOKUP(F814,'料金、単位一覧'!$A$44:$N$65,9,0)</f>
        <v>60</v>
      </c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>
        <f t="shared" si="148"/>
        <v>0</v>
      </c>
      <c r="AQ814" s="31">
        <f t="shared" si="149"/>
        <v>0</v>
      </c>
      <c r="AR814" s="312"/>
      <c r="AS814" s="312"/>
      <c r="AT814" s="319"/>
    </row>
    <row r="815" spans="1:46" ht="13" x14ac:dyDescent="0.2">
      <c r="A815" s="289" t="str">
        <f>IF(A813=A814,"NG","OK")</f>
        <v>NG</v>
      </c>
      <c r="B815" s="171"/>
      <c r="C815" s="171"/>
      <c r="D815" s="171"/>
      <c r="E815" s="171"/>
      <c r="F815" s="275" t="str">
        <f>'料金、単位一覧'!$A$52</f>
        <v>中重度ケア体制加算</v>
      </c>
      <c r="G815" s="276"/>
      <c r="H815" s="276"/>
      <c r="I815" s="119">
        <f>VLOOKUP(F815,'料金、単位一覧'!$A$44:$AD$65,26,0)</f>
        <v>0</v>
      </c>
      <c r="J815" s="115">
        <f>VLOOKUP(F815,'料金、単位一覧'!$A$44:$N$65,9,0)</f>
        <v>45</v>
      </c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>
        <f t="shared" si="148"/>
        <v>0</v>
      </c>
      <c r="AQ815" s="31">
        <f t="shared" si="149"/>
        <v>0</v>
      </c>
      <c r="AR815" s="312"/>
      <c r="AS815" s="312"/>
      <c r="AT815" s="319"/>
    </row>
    <row r="816" spans="1:46" ht="13" x14ac:dyDescent="0.2">
      <c r="A816" s="121"/>
      <c r="B816" s="4"/>
      <c r="C816" s="4"/>
      <c r="D816" s="4"/>
      <c r="E816" s="4"/>
      <c r="F816" s="275" t="str">
        <f>'料金、単位一覧'!$A$53</f>
        <v>生活機能向上連携加算(Ⅰ)</v>
      </c>
      <c r="G816" s="276"/>
      <c r="H816" s="276"/>
      <c r="I816" s="119" t="str">
        <f>VLOOKUP(F816,'料金、単位一覧'!$A$44:$AD$65,26,0)</f>
        <v>月1回</v>
      </c>
      <c r="J816" s="115">
        <f>VLOOKUP(F816,'料金、単位一覧'!$A$44:$N$65,9,0)</f>
        <v>100</v>
      </c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>
        <f t="shared" si="148"/>
        <v>0</v>
      </c>
      <c r="AQ816" s="31">
        <f>IF(AP816&gt;1,1,AP816)*J816</f>
        <v>0</v>
      </c>
      <c r="AR816" s="312"/>
      <c r="AS816" s="312"/>
      <c r="AT816" s="319"/>
    </row>
    <row r="817" spans="1:46" ht="13" x14ac:dyDescent="0.2">
      <c r="A817" s="121"/>
      <c r="B817" s="4"/>
      <c r="C817" s="4"/>
      <c r="D817" s="4"/>
      <c r="E817" s="4"/>
      <c r="F817" s="275" t="str">
        <f>'料金、単位一覧'!$A$54</f>
        <v>生活機能向上連携加算(Ⅱ)</v>
      </c>
      <c r="G817" s="276"/>
      <c r="H817" s="276"/>
      <c r="I817" s="119" t="str">
        <f>VLOOKUP(F817,'料金、単位一覧'!$A$44:$AD$65,26,0)</f>
        <v>月1回</v>
      </c>
      <c r="J817" s="115">
        <f>VLOOKUP(F817,'料金、単位一覧'!$A$44:$N$65,9,0)</f>
        <v>200</v>
      </c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>
        <f t="shared" si="148"/>
        <v>0</v>
      </c>
      <c r="AQ817" s="31">
        <f t="shared" ref="AQ817:AQ820" si="150">IF(AP817&gt;1,1,AP817)*J817</f>
        <v>0</v>
      </c>
      <c r="AR817" s="312"/>
      <c r="AS817" s="312"/>
      <c r="AT817" s="319"/>
    </row>
    <row r="818" spans="1:46" ht="13" x14ac:dyDescent="0.2">
      <c r="A818" s="121"/>
      <c r="B818" s="4"/>
      <c r="C818" s="4"/>
      <c r="D818" s="4"/>
      <c r="E818" s="4"/>
      <c r="F818" s="275" t="str">
        <f>'料金、単位一覧'!$A$55</f>
        <v>ADL維持等加算(Ⅰ)</v>
      </c>
      <c r="G818" s="276"/>
      <c r="H818" s="276"/>
      <c r="I818" s="119" t="str">
        <f>VLOOKUP(F818,'料金、単位一覧'!$A$44:$AD$65,26,0)</f>
        <v>月1回</v>
      </c>
      <c r="J818" s="115">
        <f>VLOOKUP(F818,'料金、単位一覧'!$A$44:$N$65,9,0)</f>
        <v>30</v>
      </c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>
        <f t="shared" si="148"/>
        <v>0</v>
      </c>
      <c r="AQ818" s="31">
        <f t="shared" si="150"/>
        <v>0</v>
      </c>
      <c r="AR818" s="312"/>
      <c r="AS818" s="312"/>
      <c r="AT818" s="319"/>
    </row>
    <row r="819" spans="1:46" ht="13" x14ac:dyDescent="0.2">
      <c r="A819" s="121"/>
      <c r="B819" s="4"/>
      <c r="C819" s="4"/>
      <c r="D819" s="4"/>
      <c r="E819" s="4"/>
      <c r="F819" s="275" t="str">
        <f>'料金、単位一覧'!$A$56</f>
        <v>ADL維持等加算(Ⅱ)</v>
      </c>
      <c r="G819" s="276"/>
      <c r="H819" s="276"/>
      <c r="I819" s="119" t="str">
        <f>VLOOKUP(F819,'料金、単位一覧'!$A$44:$AD$65,26,0)</f>
        <v>月1回</v>
      </c>
      <c r="J819" s="115">
        <f>VLOOKUP(F819,'料金、単位一覧'!$A$44:$N$65,9,0)</f>
        <v>60</v>
      </c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>
        <f t="shared" si="148"/>
        <v>0</v>
      </c>
      <c r="AQ819" s="31">
        <f t="shared" si="150"/>
        <v>0</v>
      </c>
      <c r="AR819" s="312"/>
      <c r="AS819" s="312"/>
      <c r="AT819" s="319"/>
    </row>
    <row r="820" spans="1:46" ht="13" x14ac:dyDescent="0.2">
      <c r="A820" s="121"/>
      <c r="B820" s="4"/>
      <c r="C820" s="4"/>
      <c r="D820" s="4"/>
      <c r="E820" s="4"/>
      <c r="F820" s="275" t="str">
        <f>'料金、単位一覧'!$A$57</f>
        <v>栄養アセスメント加算</v>
      </c>
      <c r="G820" s="276"/>
      <c r="H820" s="276"/>
      <c r="I820" s="119" t="str">
        <f>VLOOKUP(F820,'料金、単位一覧'!$A$44:$AD$65,26,0)</f>
        <v>月1回</v>
      </c>
      <c r="J820" s="115">
        <f>VLOOKUP(F820,'料金、単位一覧'!$A$44:$N$65,9,0)</f>
        <v>50</v>
      </c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>
        <f t="shared" si="148"/>
        <v>0</v>
      </c>
      <c r="AQ820" s="31">
        <f t="shared" si="150"/>
        <v>0</v>
      </c>
      <c r="AR820" s="312"/>
      <c r="AS820" s="312"/>
      <c r="AT820" s="319"/>
    </row>
    <row r="821" spans="1:46" ht="13" x14ac:dyDescent="0.2">
      <c r="A821" s="121"/>
      <c r="B821" s="4"/>
      <c r="C821" s="4"/>
      <c r="D821" s="4"/>
      <c r="E821" s="4"/>
      <c r="F821" s="275" t="str">
        <f>'料金、単位一覧'!$A$58</f>
        <v>栄養改善加算</v>
      </c>
      <c r="G821" s="276"/>
      <c r="H821" s="276"/>
      <c r="I821" s="119" t="str">
        <f>VLOOKUP(F821,'料金、単位一覧'!$A$44:$AD$65,26,0)</f>
        <v>月2回</v>
      </c>
      <c r="J821" s="115">
        <f>VLOOKUP(F821,'料金、単位一覧'!$A$44:$N$65,9,0)</f>
        <v>200</v>
      </c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>
        <f t="shared" si="148"/>
        <v>0</v>
      </c>
      <c r="AQ821" s="31">
        <f>IF(AP821&gt;2,2,AP821)*J821</f>
        <v>0</v>
      </c>
      <c r="AR821" s="312"/>
      <c r="AS821" s="312"/>
      <c r="AT821" s="319"/>
    </row>
    <row r="822" spans="1:46" ht="13" x14ac:dyDescent="0.2">
      <c r="A822" s="121"/>
      <c r="B822" s="4"/>
      <c r="C822" s="4"/>
      <c r="D822" s="4"/>
      <c r="E822" s="4"/>
      <c r="F822" s="275" t="str">
        <f>'料金、単位一覧'!$A$59</f>
        <v>口腔・栄養スクリーニング加算(Ⅰ)</v>
      </c>
      <c r="G822" s="276"/>
      <c r="H822" s="276"/>
      <c r="I822" s="119" t="str">
        <f>VLOOKUP(F822,'料金、単位一覧'!$A$44:$AD$65,26,0)</f>
        <v>月1回</v>
      </c>
      <c r="J822" s="115">
        <f>VLOOKUP(F822,'料金、単位一覧'!$A$44:$N$65,9,0)</f>
        <v>20</v>
      </c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>
        <f t="shared" si="148"/>
        <v>0</v>
      </c>
      <c r="AQ822" s="31">
        <f t="shared" ref="AQ822:AQ823" si="151">IF(AP822&gt;1,1,AP822)*J822</f>
        <v>0</v>
      </c>
      <c r="AR822" s="312"/>
      <c r="AS822" s="312"/>
      <c r="AT822" s="319"/>
    </row>
    <row r="823" spans="1:46" ht="13" x14ac:dyDescent="0.2">
      <c r="A823" s="121"/>
      <c r="B823" s="4"/>
      <c r="C823" s="4"/>
      <c r="D823" s="4"/>
      <c r="E823" s="4"/>
      <c r="F823" s="275" t="str">
        <f>'料金、単位一覧'!$A$60</f>
        <v>口腔・栄養スクリーニング加算(Ⅱ)</v>
      </c>
      <c r="G823" s="276"/>
      <c r="H823" s="276"/>
      <c r="I823" s="119" t="str">
        <f>VLOOKUP(F823,'料金、単位一覧'!$A$44:$AD$65,26,0)</f>
        <v>月1回</v>
      </c>
      <c r="J823" s="115">
        <f>VLOOKUP(F823,'料金、単位一覧'!$A$44:$N$65,9,0)</f>
        <v>5</v>
      </c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>
        <f t="shared" si="148"/>
        <v>0</v>
      </c>
      <c r="AQ823" s="31">
        <f t="shared" si="151"/>
        <v>0</v>
      </c>
      <c r="AR823" s="312"/>
      <c r="AS823" s="312"/>
      <c r="AT823" s="319"/>
    </row>
    <row r="824" spans="1:46" ht="13" x14ac:dyDescent="0.2">
      <c r="A824" s="121"/>
      <c r="B824" s="4"/>
      <c r="C824" s="4"/>
      <c r="D824" s="4"/>
      <c r="E824" s="4"/>
      <c r="F824" s="275" t="str">
        <f>'料金、単位一覧'!$A$61</f>
        <v>口腔機能向上加算(Ⅰ)</v>
      </c>
      <c r="G824" s="276"/>
      <c r="H824" s="276"/>
      <c r="I824" s="119" t="str">
        <f>VLOOKUP(F824,'料金、単位一覧'!$A$44:$AD$65,26,0)</f>
        <v>月2回</v>
      </c>
      <c r="J824" s="115">
        <f>VLOOKUP(F824,'料金、単位一覧'!$A$44:$N$65,9,0)</f>
        <v>150</v>
      </c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>
        <f t="shared" si="148"/>
        <v>0</v>
      </c>
      <c r="AQ824" s="31">
        <f t="shared" ref="AQ824:AQ825" si="152">IF(AP824&gt;2,2,AP824)*J824</f>
        <v>0</v>
      </c>
      <c r="AR824" s="312"/>
      <c r="AS824" s="312"/>
      <c r="AT824" s="319"/>
    </row>
    <row r="825" spans="1:46" ht="12.65" customHeight="1" x14ac:dyDescent="0.2">
      <c r="A825" s="121"/>
      <c r="B825" s="4"/>
      <c r="C825" s="4"/>
      <c r="D825" s="4"/>
      <c r="E825" s="4"/>
      <c r="F825" s="275" t="str">
        <f>'料金、単位一覧'!$A$62</f>
        <v>口腔機能向上加算(Ⅱ)</v>
      </c>
      <c r="G825" s="276"/>
      <c r="H825" s="276"/>
      <c r="I825" s="119" t="str">
        <f>VLOOKUP(F825,'料金、単位一覧'!$A$44:$AD$65,26,0)</f>
        <v>月2回</v>
      </c>
      <c r="J825" s="115">
        <f>VLOOKUP(F825,'料金、単位一覧'!$A$44:$N$65,9,0)</f>
        <v>160</v>
      </c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>
        <f t="shared" si="148"/>
        <v>0</v>
      </c>
      <c r="AQ825" s="31">
        <f t="shared" si="152"/>
        <v>0</v>
      </c>
      <c r="AR825" s="312"/>
      <c r="AS825" s="312"/>
      <c r="AT825" s="319"/>
    </row>
    <row r="826" spans="1:46" ht="13" x14ac:dyDescent="0.2">
      <c r="A826" s="121"/>
      <c r="B826" s="4"/>
      <c r="C826" s="4"/>
      <c r="D826" s="4"/>
      <c r="E826" s="4"/>
      <c r="F826" s="275" t="str">
        <f>'料金、単位一覧'!$A$63</f>
        <v>科学的介護推進体制加算</v>
      </c>
      <c r="G826" s="276"/>
      <c r="H826" s="276"/>
      <c r="I826" s="119" t="str">
        <f>VLOOKUP(F826,'料金、単位一覧'!$A$44:$AD$65,26,0)</f>
        <v>月1回</v>
      </c>
      <c r="J826" s="115">
        <f>VLOOKUP(F826,'料金、単位一覧'!$A$44:$N$65,9,0)</f>
        <v>40</v>
      </c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>
        <f t="shared" si="148"/>
        <v>0</v>
      </c>
      <c r="AQ826" s="31">
        <f>IF(AP826&gt;1,1,AP826)*J826</f>
        <v>0</v>
      </c>
      <c r="AR826" s="312"/>
      <c r="AS826" s="312"/>
      <c r="AT826" s="319"/>
    </row>
    <row r="827" spans="1:46" ht="13" x14ac:dyDescent="0.2">
      <c r="A827" s="121"/>
      <c r="B827" s="4"/>
      <c r="C827" s="4"/>
      <c r="D827" s="4"/>
      <c r="E827" s="4"/>
      <c r="F827" s="246" t="str">
        <f>'料金、単位一覧'!$A$68</f>
        <v>サービス提供体制強化加算(Ⅰ)</v>
      </c>
      <c r="G827" s="247"/>
      <c r="H827" s="247"/>
      <c r="I827" s="248"/>
      <c r="J827" s="115">
        <f>VLOOKUP(F827,'料金、単位一覧'!$A$68:$N$70,9,0)</f>
        <v>22</v>
      </c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>
        <f t="shared" si="148"/>
        <v>0</v>
      </c>
      <c r="AQ827" s="31">
        <f t="shared" ref="AQ827:AQ830" si="153">AP827*J827</f>
        <v>0</v>
      </c>
      <c r="AR827" s="312"/>
      <c r="AS827" s="312"/>
      <c r="AT827" s="319"/>
    </row>
    <row r="828" spans="1:46" ht="13" x14ac:dyDescent="0.2">
      <c r="A828" s="122"/>
      <c r="B828" s="123"/>
      <c r="C828" s="123"/>
      <c r="D828" s="123"/>
      <c r="E828" s="37"/>
      <c r="F828" s="246" t="str">
        <f>'料金、単位一覧'!$A$69</f>
        <v>サービス提供体制強化加算(Ⅱ)</v>
      </c>
      <c r="G828" s="247"/>
      <c r="H828" s="247"/>
      <c r="I828" s="248"/>
      <c r="J828" s="115">
        <f>VLOOKUP(F828,'料金、単位一覧'!$A$68:$N$70,9,0)</f>
        <v>18</v>
      </c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>
        <f t="shared" si="148"/>
        <v>0</v>
      </c>
      <c r="AQ828" s="31">
        <f t="shared" si="153"/>
        <v>0</v>
      </c>
      <c r="AR828" s="312"/>
      <c r="AS828" s="312"/>
      <c r="AT828" s="319"/>
    </row>
    <row r="829" spans="1:46" ht="13" x14ac:dyDescent="0.2">
      <c r="A829" s="122"/>
      <c r="B829" s="123"/>
      <c r="C829" s="123"/>
      <c r="D829" s="123"/>
      <c r="E829" s="37"/>
      <c r="F829" s="246" t="str">
        <f>'料金、単位一覧'!$A$70</f>
        <v>サービス提供体制強化加算(Ⅲ)</v>
      </c>
      <c r="G829" s="247"/>
      <c r="H829" s="247"/>
      <c r="I829" s="248"/>
      <c r="J829" s="115">
        <f>VLOOKUP(F829,'料金、単位一覧'!$A$68:$N$70,9,0)</f>
        <v>6</v>
      </c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>
        <f t="shared" si="148"/>
        <v>0</v>
      </c>
      <c r="AQ829" s="31">
        <f t="shared" si="153"/>
        <v>0</v>
      </c>
      <c r="AR829" s="312"/>
      <c r="AS829" s="312"/>
      <c r="AT829" s="319"/>
    </row>
    <row r="830" spans="1:46" ht="12.65" customHeight="1" x14ac:dyDescent="0.2">
      <c r="A830" s="121"/>
      <c r="B830" s="4"/>
      <c r="C830" s="4"/>
      <c r="D830" s="4"/>
      <c r="E830" s="4"/>
      <c r="F830" s="246" t="s">
        <v>207</v>
      </c>
      <c r="G830" s="247"/>
      <c r="H830" s="247"/>
      <c r="I830" s="248"/>
      <c r="J830" s="124">
        <f>'料金、単位一覧'!$I$73</f>
        <v>-47</v>
      </c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>
        <f>IF(SUM($K$6:$AO$18)&gt;0,0,SUM(K830:AO830))</f>
        <v>0</v>
      </c>
      <c r="AQ830" s="31">
        <f t="shared" si="153"/>
        <v>0</v>
      </c>
      <c r="AR830" s="313"/>
      <c r="AS830" s="313"/>
      <c r="AT830" s="320"/>
    </row>
    <row r="831" spans="1:46" ht="12.65" customHeight="1" x14ac:dyDescent="0.2">
      <c r="A831" s="121"/>
      <c r="B831" s="296" t="s">
        <v>208</v>
      </c>
      <c r="C831" s="296"/>
      <c r="D831" s="296"/>
      <c r="E831" s="296"/>
      <c r="F831" s="280" t="str">
        <f>'料金、単位一覧'!$A$99</f>
        <v>昼食代</v>
      </c>
      <c r="G831" s="281"/>
      <c r="H831" s="281"/>
      <c r="I831" s="281"/>
      <c r="J831" s="125">
        <f>VLOOKUP(F831,'料金、単位一覧'!$A$99:$N$113,9,0)</f>
        <v>0</v>
      </c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>
        <f>SUM(K831:AO831)</f>
        <v>0</v>
      </c>
      <c r="AQ831" s="126" t="s">
        <v>217</v>
      </c>
      <c r="AR831" s="127">
        <f>AP831*J831</f>
        <v>0</v>
      </c>
      <c r="AS831" s="128"/>
      <c r="AT831" s="129">
        <f>AR831</f>
        <v>0</v>
      </c>
    </row>
    <row r="832" spans="1:46" ht="12.65" customHeight="1" x14ac:dyDescent="0.2">
      <c r="A832" s="121"/>
      <c r="B832" s="296"/>
      <c r="C832" s="296"/>
      <c r="D832" s="296"/>
      <c r="E832" s="296"/>
      <c r="F832" s="280" t="str">
        <f>'料金、単位一覧'!$A$100</f>
        <v>おやつ代</v>
      </c>
      <c r="G832" s="281"/>
      <c r="H832" s="281"/>
      <c r="I832" s="281"/>
      <c r="J832" s="125">
        <f>VLOOKUP(F832,'料金、単位一覧'!$A$99:$N$113,9,0)</f>
        <v>0</v>
      </c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>
        <f t="shared" ref="AP832:AP844" si="154">SUM(K832:AO832)</f>
        <v>0</v>
      </c>
      <c r="AQ832" s="126" t="s">
        <v>217</v>
      </c>
      <c r="AR832" s="127">
        <f>IFERROR(AP832*J832,"")</f>
        <v>0</v>
      </c>
      <c r="AS832" s="34"/>
      <c r="AT832" s="130">
        <f t="shared" ref="AT832:AT843" si="155">AR832</f>
        <v>0</v>
      </c>
    </row>
    <row r="833" spans="1:46" ht="12.65" customHeight="1" x14ac:dyDescent="0.2">
      <c r="A833" s="121"/>
      <c r="B833" s="296"/>
      <c r="C833" s="296"/>
      <c r="D833" s="296"/>
      <c r="E833" s="296"/>
      <c r="F833" s="280" t="str">
        <f>'料金、単位一覧'!$A$101</f>
        <v>パット代</v>
      </c>
      <c r="G833" s="281"/>
      <c r="H833" s="281"/>
      <c r="I833" s="281"/>
      <c r="J833" s="125">
        <f>VLOOKUP(F833,'料金、単位一覧'!$A$99:$N$113,9,0)</f>
        <v>0</v>
      </c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>
        <f t="shared" si="154"/>
        <v>0</v>
      </c>
      <c r="AQ833" s="126" t="s">
        <v>217</v>
      </c>
      <c r="AR833" s="127">
        <f t="shared" ref="AR833:AR844" si="156">AP833*J833</f>
        <v>0</v>
      </c>
      <c r="AS833" s="34"/>
      <c r="AT833" s="130">
        <f t="shared" si="155"/>
        <v>0</v>
      </c>
    </row>
    <row r="834" spans="1:46" ht="12.65" customHeight="1" x14ac:dyDescent="0.2">
      <c r="A834" s="121"/>
      <c r="B834" s="296"/>
      <c r="C834" s="296"/>
      <c r="D834" s="296"/>
      <c r="E834" s="296"/>
      <c r="F834" s="280" t="str">
        <f>'料金、単位一覧'!$A$102</f>
        <v>リハビリパンツ代</v>
      </c>
      <c r="G834" s="281"/>
      <c r="H834" s="281"/>
      <c r="I834" s="281"/>
      <c r="J834" s="125">
        <f>VLOOKUP(F834,'料金、単位一覧'!$A$99:$N$113,9,0)</f>
        <v>0</v>
      </c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>
        <f t="shared" si="154"/>
        <v>0</v>
      </c>
      <c r="AQ834" s="126" t="s">
        <v>217</v>
      </c>
      <c r="AR834" s="127">
        <f t="shared" si="156"/>
        <v>0</v>
      </c>
      <c r="AS834" s="34"/>
      <c r="AT834" s="130">
        <f t="shared" si="155"/>
        <v>0</v>
      </c>
    </row>
    <row r="835" spans="1:46" ht="12.65" customHeight="1" x14ac:dyDescent="0.2">
      <c r="A835" s="121"/>
      <c r="B835" s="296"/>
      <c r="C835" s="296"/>
      <c r="D835" s="296"/>
      <c r="E835" s="296"/>
      <c r="F835" s="280" t="str">
        <f>'料金、単位一覧'!$A$103</f>
        <v>おむつ代</v>
      </c>
      <c r="G835" s="281"/>
      <c r="H835" s="281"/>
      <c r="I835" s="281"/>
      <c r="J835" s="125">
        <f>VLOOKUP(F835,'料金、単位一覧'!$A$99:$N$113,9,0)</f>
        <v>0</v>
      </c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>
        <f t="shared" si="154"/>
        <v>0</v>
      </c>
      <c r="AQ835" s="126" t="s">
        <v>217</v>
      </c>
      <c r="AR835" s="127">
        <f t="shared" si="156"/>
        <v>0</v>
      </c>
      <c r="AS835" s="34"/>
      <c r="AT835" s="130">
        <f t="shared" si="155"/>
        <v>0</v>
      </c>
    </row>
    <row r="836" spans="1:46" ht="12.65" customHeight="1" x14ac:dyDescent="0.2">
      <c r="A836" s="121"/>
      <c r="B836" s="296"/>
      <c r="C836" s="296"/>
      <c r="D836" s="296"/>
      <c r="E836" s="296"/>
      <c r="F836" s="280" t="str">
        <f>'料金、単位一覧'!$A$104</f>
        <v>お泊りサービス</v>
      </c>
      <c r="G836" s="281"/>
      <c r="H836" s="281"/>
      <c r="I836" s="281"/>
      <c r="J836" s="125">
        <f>VLOOKUP(F836,'料金、単位一覧'!$A$99:$N$113,9,0)</f>
        <v>0</v>
      </c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>
        <f t="shared" si="154"/>
        <v>0</v>
      </c>
      <c r="AQ836" s="126" t="s">
        <v>217</v>
      </c>
      <c r="AR836" s="127">
        <f t="shared" si="156"/>
        <v>0</v>
      </c>
      <c r="AS836" s="34"/>
      <c r="AT836" s="130">
        <f t="shared" si="155"/>
        <v>0</v>
      </c>
    </row>
    <row r="837" spans="1:46" ht="12.65" customHeight="1" x14ac:dyDescent="0.2">
      <c r="A837" s="121"/>
      <c r="B837" s="296"/>
      <c r="C837" s="296"/>
      <c r="D837" s="296"/>
      <c r="E837" s="296"/>
      <c r="F837" s="280" t="str">
        <f>'料金、単位一覧'!$A$105</f>
        <v>シーツ交換代</v>
      </c>
      <c r="G837" s="281"/>
      <c r="H837" s="281"/>
      <c r="I837" s="281"/>
      <c r="J837" s="125">
        <f>VLOOKUP(F837,'料金、単位一覧'!$A$99:$N$113,9,0)</f>
        <v>0</v>
      </c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>
        <f t="shared" si="154"/>
        <v>0</v>
      </c>
      <c r="AQ837" s="126" t="s">
        <v>217</v>
      </c>
      <c r="AR837" s="127">
        <f t="shared" si="156"/>
        <v>0</v>
      </c>
      <c r="AS837" s="34"/>
      <c r="AT837" s="130">
        <f t="shared" si="155"/>
        <v>0</v>
      </c>
    </row>
    <row r="838" spans="1:46" ht="12.65" customHeight="1" x14ac:dyDescent="0.2">
      <c r="A838" s="121"/>
      <c r="B838" s="296"/>
      <c r="C838" s="296"/>
      <c r="D838" s="296"/>
      <c r="E838" s="296"/>
      <c r="F838" s="280" t="str">
        <f>'料金、単位一覧'!$A$106</f>
        <v>夕食代</v>
      </c>
      <c r="G838" s="281"/>
      <c r="H838" s="281"/>
      <c r="I838" s="281"/>
      <c r="J838" s="125">
        <f>VLOOKUP(F838,'料金、単位一覧'!$A$99:$N$113,9,0)</f>
        <v>0</v>
      </c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>
        <f t="shared" si="154"/>
        <v>0</v>
      </c>
      <c r="AQ838" s="126" t="s">
        <v>217</v>
      </c>
      <c r="AR838" s="127">
        <f t="shared" si="156"/>
        <v>0</v>
      </c>
      <c r="AS838" s="34"/>
      <c r="AT838" s="130">
        <f t="shared" si="155"/>
        <v>0</v>
      </c>
    </row>
    <row r="839" spans="1:46" ht="12.65" customHeight="1" x14ac:dyDescent="0.2">
      <c r="A839" s="121"/>
      <c r="B839" s="296"/>
      <c r="C839" s="296"/>
      <c r="D839" s="296"/>
      <c r="E839" s="296"/>
      <c r="F839" s="280" t="str">
        <f>'料金、単位一覧'!$A$107</f>
        <v>朝食代</v>
      </c>
      <c r="G839" s="281"/>
      <c r="H839" s="281"/>
      <c r="I839" s="281"/>
      <c r="J839" s="125">
        <f>VLOOKUP(F839,'料金、単位一覧'!$A$99:$N$113,9,0)</f>
        <v>0</v>
      </c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>
        <f t="shared" si="154"/>
        <v>0</v>
      </c>
      <c r="AQ839" s="126" t="s">
        <v>217</v>
      </c>
      <c r="AR839" s="127">
        <f t="shared" si="156"/>
        <v>0</v>
      </c>
      <c r="AS839" s="34"/>
      <c r="AT839" s="130">
        <f t="shared" si="155"/>
        <v>0</v>
      </c>
    </row>
    <row r="840" spans="1:46" ht="12.65" customHeight="1" x14ac:dyDescent="0.2">
      <c r="A840" s="121"/>
      <c r="B840" s="296"/>
      <c r="C840" s="296"/>
      <c r="D840" s="296"/>
      <c r="E840" s="296"/>
      <c r="F840" s="280" t="str">
        <f>'料金、単位一覧'!$A$108</f>
        <v>時間外利用料</v>
      </c>
      <c r="G840" s="281"/>
      <c r="H840" s="281"/>
      <c r="I840" s="281"/>
      <c r="J840" s="125">
        <f>VLOOKUP(F840,'料金、単位一覧'!$A$99:$N$113,9,0)</f>
        <v>0</v>
      </c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>
        <f t="shared" si="154"/>
        <v>0</v>
      </c>
      <c r="AQ840" s="126" t="s">
        <v>217</v>
      </c>
      <c r="AR840" s="127">
        <f t="shared" si="156"/>
        <v>0</v>
      </c>
      <c r="AS840" s="34"/>
      <c r="AT840" s="130">
        <f t="shared" si="155"/>
        <v>0</v>
      </c>
    </row>
    <row r="841" spans="1:46" ht="12.65" customHeight="1" x14ac:dyDescent="0.2">
      <c r="A841" s="121"/>
      <c r="B841" s="296"/>
      <c r="C841" s="296"/>
      <c r="D841" s="296"/>
      <c r="E841" s="296"/>
      <c r="F841" s="280" t="str">
        <f>'料金、単位一覧'!$A$109</f>
        <v>洗濯代</v>
      </c>
      <c r="G841" s="281"/>
      <c r="H841" s="281"/>
      <c r="I841" s="281"/>
      <c r="J841" s="125">
        <f>VLOOKUP(F841,'料金、単位一覧'!$A$99:$N$113,9,0)</f>
        <v>0</v>
      </c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>
        <f t="shared" si="154"/>
        <v>0</v>
      </c>
      <c r="AQ841" s="126" t="s">
        <v>217</v>
      </c>
      <c r="AR841" s="127">
        <f t="shared" si="156"/>
        <v>0</v>
      </c>
      <c r="AS841" s="34"/>
      <c r="AT841" s="130">
        <f t="shared" si="155"/>
        <v>0</v>
      </c>
    </row>
    <row r="842" spans="1:46" ht="12.65" customHeight="1" x14ac:dyDescent="0.2">
      <c r="A842" s="121"/>
      <c r="B842" s="296"/>
      <c r="C842" s="296"/>
      <c r="D842" s="296"/>
      <c r="E842" s="296"/>
      <c r="F842" s="280" t="str">
        <f>'料金、単位一覧'!$A$110</f>
        <v>通院サポート（最初の３時間）</v>
      </c>
      <c r="G842" s="281"/>
      <c r="H842" s="281"/>
      <c r="I842" s="281"/>
      <c r="J842" s="125">
        <f>VLOOKUP(F842,'料金、単位一覧'!$A$99:$N$113,9,0)</f>
        <v>0</v>
      </c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>
        <f t="shared" si="154"/>
        <v>0</v>
      </c>
      <c r="AQ842" s="126" t="s">
        <v>217</v>
      </c>
      <c r="AR842" s="127">
        <f t="shared" si="156"/>
        <v>0</v>
      </c>
      <c r="AS842" s="34"/>
      <c r="AT842" s="130">
        <f t="shared" si="155"/>
        <v>0</v>
      </c>
    </row>
    <row r="843" spans="1:46" ht="12.65" customHeight="1" x14ac:dyDescent="0.2">
      <c r="A843" s="121"/>
      <c r="B843" s="296"/>
      <c r="C843" s="296"/>
      <c r="D843" s="296"/>
      <c r="E843" s="296"/>
      <c r="F843" s="280" t="str">
        <f>'料金、単位一覧'!$A$111</f>
        <v>通院サポート延長（１時間毎）</v>
      </c>
      <c r="G843" s="281"/>
      <c r="H843" s="281"/>
      <c r="I843" s="281"/>
      <c r="J843" s="125">
        <f>VLOOKUP(F843,'料金、単位一覧'!$A$99:$N$113,9,0)</f>
        <v>0</v>
      </c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>
        <f t="shared" si="154"/>
        <v>0</v>
      </c>
      <c r="AQ843" s="126" t="s">
        <v>217</v>
      </c>
      <c r="AR843" s="127">
        <f t="shared" si="156"/>
        <v>0</v>
      </c>
      <c r="AS843" s="34"/>
      <c r="AT843" s="130">
        <f t="shared" si="155"/>
        <v>0</v>
      </c>
    </row>
    <row r="844" spans="1:46" ht="12.65" customHeight="1" x14ac:dyDescent="0.2">
      <c r="A844" s="121"/>
      <c r="B844" s="296"/>
      <c r="C844" s="296"/>
      <c r="D844" s="296"/>
      <c r="E844" s="296"/>
      <c r="F844" s="280" t="str">
        <f>'料金、単位一覧'!$A$112</f>
        <v>保険外事業利用（要介護）</v>
      </c>
      <c r="G844" s="281"/>
      <c r="H844" s="281"/>
      <c r="I844" s="281"/>
      <c r="J844" s="125">
        <f>VLOOKUP(F844,'料金、単位一覧'!$A$99:$N$113,9,0)</f>
        <v>0</v>
      </c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>
        <f t="shared" si="154"/>
        <v>0</v>
      </c>
      <c r="AQ844" s="126" t="s">
        <v>217</v>
      </c>
      <c r="AR844" s="127">
        <f t="shared" si="156"/>
        <v>0</v>
      </c>
      <c r="AS844" s="34"/>
      <c r="AT844" s="130">
        <f>AR844</f>
        <v>0</v>
      </c>
    </row>
    <row r="845" spans="1:46" ht="12.65" customHeight="1" x14ac:dyDescent="0.2">
      <c r="A845" s="121"/>
      <c r="B845" s="296"/>
      <c r="C845" s="296"/>
      <c r="D845" s="296"/>
      <c r="E845" s="296"/>
      <c r="F845" s="280" t="str">
        <f>'料金、単位一覧'!$A$113</f>
        <v>通所介護実費請求（要支援）</v>
      </c>
      <c r="G845" s="281"/>
      <c r="H845" s="281"/>
      <c r="I845" s="281"/>
      <c r="J845" s="131">
        <f>VLOOKUP(F845,'料金、単位一覧'!$A$99:$N$113,9,0)</f>
        <v>0</v>
      </c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>
        <f>SUM(K845:AO845)</f>
        <v>0</v>
      </c>
      <c r="AQ845" s="126" t="s">
        <v>217</v>
      </c>
      <c r="AR845" s="127">
        <f>AP845*J845</f>
        <v>0</v>
      </c>
      <c r="AS845" s="34"/>
      <c r="AT845" s="130">
        <f>AR845</f>
        <v>0</v>
      </c>
    </row>
    <row r="846" spans="1:46" ht="12.65" customHeight="1" x14ac:dyDescent="0.2">
      <c r="A846" s="121"/>
      <c r="B846" s="296" t="s">
        <v>218</v>
      </c>
      <c r="C846" s="296"/>
      <c r="D846" s="296"/>
      <c r="E846" s="296"/>
      <c r="F846" s="181"/>
      <c r="G846" s="300"/>
      <c r="H846" s="300"/>
      <c r="I846" s="301"/>
      <c r="J846" s="132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126" t="s">
        <v>217</v>
      </c>
      <c r="AQ846" s="126" t="s">
        <v>217</v>
      </c>
      <c r="AR846" s="127"/>
      <c r="AS846" s="34"/>
      <c r="AT846" s="130">
        <f t="shared" ref="AT846:AT848" si="157">AR846</f>
        <v>0</v>
      </c>
    </row>
    <row r="847" spans="1:46" ht="12.65" customHeight="1" x14ac:dyDescent="0.2">
      <c r="A847" s="121"/>
      <c r="B847" s="296"/>
      <c r="C847" s="296"/>
      <c r="D847" s="296"/>
      <c r="E847" s="296"/>
      <c r="F847" s="181"/>
      <c r="G847" s="300"/>
      <c r="H847" s="300"/>
      <c r="I847" s="301"/>
      <c r="J847" s="132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126" t="s">
        <v>217</v>
      </c>
      <c r="AQ847" s="126" t="s">
        <v>217</v>
      </c>
      <c r="AR847" s="127"/>
      <c r="AS847" s="34"/>
      <c r="AT847" s="130">
        <f t="shared" si="157"/>
        <v>0</v>
      </c>
    </row>
    <row r="848" spans="1:46" ht="12.65" customHeight="1" thickBot="1" x14ac:dyDescent="0.25">
      <c r="A848" s="121"/>
      <c r="B848" s="314"/>
      <c r="C848" s="314"/>
      <c r="D848" s="314"/>
      <c r="E848" s="314"/>
      <c r="F848" s="302"/>
      <c r="G848" s="303"/>
      <c r="H848" s="303"/>
      <c r="I848" s="304"/>
      <c r="J848" s="133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  <c r="AN848" s="102"/>
      <c r="AO848" s="102"/>
      <c r="AP848" s="134" t="s">
        <v>217</v>
      </c>
      <c r="AQ848" s="134" t="s">
        <v>217</v>
      </c>
      <c r="AR848" s="135"/>
      <c r="AS848" s="135"/>
      <c r="AT848" s="136">
        <f t="shared" si="157"/>
        <v>0</v>
      </c>
    </row>
    <row r="849" spans="1:47" ht="30" customHeight="1" thickBot="1" x14ac:dyDescent="0.25">
      <c r="A849" s="315" t="s">
        <v>9</v>
      </c>
      <c r="B849" s="316"/>
      <c r="C849" s="316"/>
      <c r="D849" s="316"/>
      <c r="E849" s="317"/>
      <c r="F849" s="297">
        <f>SUM(AT785:AT848)</f>
        <v>0</v>
      </c>
      <c r="G849" s="298"/>
      <c r="H849" s="298"/>
      <c r="I849" s="299"/>
      <c r="J849" s="137"/>
      <c r="K849" s="309" t="s">
        <v>28</v>
      </c>
      <c r="L849" s="306"/>
      <c r="M849" s="306"/>
      <c r="N849" s="306"/>
      <c r="O849" s="307"/>
      <c r="P849" s="310">
        <f>SUM(AT785:AT830)</f>
        <v>0</v>
      </c>
      <c r="Q849" s="298"/>
      <c r="R849" s="298"/>
      <c r="S849" s="298"/>
      <c r="T849" s="299"/>
      <c r="U849" s="305" t="s">
        <v>29</v>
      </c>
      <c r="V849" s="306"/>
      <c r="W849" s="306"/>
      <c r="X849" s="306"/>
      <c r="Y849" s="307"/>
      <c r="Z849" s="310">
        <f>SUM(AT831:AT848)</f>
        <v>0</v>
      </c>
      <c r="AA849" s="298"/>
      <c r="AB849" s="298"/>
      <c r="AC849" s="298"/>
      <c r="AD849" s="299"/>
      <c r="AE849" s="305" t="s">
        <v>30</v>
      </c>
      <c r="AF849" s="306"/>
      <c r="AG849" s="306"/>
      <c r="AH849" s="306"/>
      <c r="AI849" s="307"/>
      <c r="AJ849" s="308">
        <f>SUM(AQ786:AQ805,AQ807:AQ830)</f>
        <v>0</v>
      </c>
      <c r="AK849" s="298"/>
      <c r="AL849" s="298"/>
      <c r="AM849" s="298"/>
      <c r="AN849" s="298"/>
      <c r="AO849" s="299"/>
      <c r="AP849" s="138"/>
      <c r="AQ849" s="139"/>
      <c r="AR849" s="139"/>
      <c r="AS849" s="139"/>
      <c r="AT849" s="140"/>
    </row>
    <row r="850" spans="1:47" ht="17.25" customHeight="1" x14ac:dyDescent="0.2">
      <c r="A850" s="238" t="s">
        <v>1</v>
      </c>
      <c r="B850" s="239"/>
      <c r="C850" s="239"/>
      <c r="D850" s="239"/>
      <c r="E850" s="240"/>
      <c r="F850" s="240" t="s">
        <v>4</v>
      </c>
      <c r="G850" s="236"/>
      <c r="H850" s="236"/>
      <c r="I850" s="236"/>
      <c r="J850" s="107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36"/>
      <c r="AM850" s="236"/>
      <c r="AN850" s="236"/>
      <c r="AO850" s="236"/>
      <c r="AP850" s="237"/>
      <c r="AQ850" s="108">
        <f>IFERROR(ROUND(ROUND(VLOOKUP($O$2,'料金、単位一覧'!$A$79:$L$96,9,0)*SUM(AQ851:AQ895),0),"0"),0)</f>
        <v>0</v>
      </c>
      <c r="AR850" s="109">
        <f>TRUNC(TRUNC(SUM(AQ850,AQ851:AQ895)*'料金、単位一覧'!$P$4)-TRUNC(SUM(AQ851:AQ895)*'料金、単位一覧'!$P$4))</f>
        <v>0</v>
      </c>
      <c r="AS850" s="109">
        <f>TRUNC(AR850*A871,0)</f>
        <v>0</v>
      </c>
      <c r="AT850" s="110">
        <f>AR850-AS850</f>
        <v>0</v>
      </c>
      <c r="AU850" s="111">
        <f>AR850</f>
        <v>0</v>
      </c>
    </row>
    <row r="851" spans="1:47" ht="12.65" customHeight="1" x14ac:dyDescent="0.2">
      <c r="A851" s="292"/>
      <c r="B851" s="293"/>
      <c r="C851" s="293"/>
      <c r="D851" s="293"/>
      <c r="E851" s="294" t="s">
        <v>10</v>
      </c>
      <c r="F851" s="241" t="s">
        <v>11</v>
      </c>
      <c r="G851" s="241"/>
      <c r="H851" s="241"/>
      <c r="I851" s="241"/>
      <c r="J851" s="112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>
        <f>SUM(K851:AO851)</f>
        <v>0</v>
      </c>
      <c r="AQ851" s="113" t="str">
        <f>IF(AP851&gt;=1,CHOOSE($A862,'料金、単位一覧'!$H$7,'料金、単位一覧'!$H$8),"0")</f>
        <v>0</v>
      </c>
      <c r="AR851" s="311">
        <f>TRUNC(SUM(AQ851:AQ895)*'料金、単位一覧'!$P$4)</f>
        <v>0</v>
      </c>
      <c r="AS851" s="311">
        <f>TRUNC(AR851*A871,0)</f>
        <v>0</v>
      </c>
      <c r="AT851" s="318">
        <f>AR851-AS851</f>
        <v>0</v>
      </c>
      <c r="AU851" s="3"/>
    </row>
    <row r="852" spans="1:47" ht="12.65" customHeight="1" x14ac:dyDescent="0.2">
      <c r="A852" s="292"/>
      <c r="B852" s="293"/>
      <c r="C852" s="293"/>
      <c r="D852" s="293"/>
      <c r="E852" s="294"/>
      <c r="F852" s="245" t="s">
        <v>12</v>
      </c>
      <c r="G852" s="245"/>
      <c r="H852" s="245"/>
      <c r="I852" s="245"/>
      <c r="J852" s="64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>
        <f>SUM(K852:AO852)</f>
        <v>0</v>
      </c>
      <c r="AQ852" s="114">
        <f>IF(AP852&gt;=1,TRUNC(CHOOSE($A862,'料金、単位一覧'!$K$7*AP852,'料金、単位一覧'!$K$8*AP852),"0"),0)</f>
        <v>0</v>
      </c>
      <c r="AR852" s="312"/>
      <c r="AS852" s="312"/>
      <c r="AT852" s="319"/>
    </row>
    <row r="853" spans="1:47" ht="12.65" customHeight="1" x14ac:dyDescent="0.2">
      <c r="A853" s="292"/>
      <c r="B853" s="293"/>
      <c r="C853" s="293"/>
      <c r="D853" s="293"/>
      <c r="E853" s="294"/>
      <c r="F853" s="245" t="str">
        <f>'料金、単位一覧'!$A$22</f>
        <v>生活機能向上グループ活動加算</v>
      </c>
      <c r="G853" s="245"/>
      <c r="H853" s="245"/>
      <c r="I853" s="245"/>
      <c r="J853" s="115">
        <f>VLOOKUP(F853,'料金、単位一覧'!$A$22:$N$28,9,0)</f>
        <v>100</v>
      </c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>
        <f>SUM(K853:AO853)</f>
        <v>0</v>
      </c>
      <c r="AQ853" s="30" t="str">
        <f>IF(AP853&gt;=1,J853,"0")</f>
        <v>0</v>
      </c>
      <c r="AR853" s="312"/>
      <c r="AS853" s="312"/>
      <c r="AT853" s="319"/>
    </row>
    <row r="854" spans="1:47" ht="12.65" customHeight="1" x14ac:dyDescent="0.2">
      <c r="A854" s="292"/>
      <c r="B854" s="293"/>
      <c r="C854" s="293"/>
      <c r="D854" s="293"/>
      <c r="E854" s="294"/>
      <c r="F854" s="245" t="str">
        <f>'料金、単位一覧'!$A$23</f>
        <v>若年性認知症利用者受入加算</v>
      </c>
      <c r="G854" s="245"/>
      <c r="H854" s="245"/>
      <c r="I854" s="245"/>
      <c r="J854" s="115">
        <f>VLOOKUP(F854,'料金、単位一覧'!$A$22:$N$28,9,0)</f>
        <v>240</v>
      </c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>
        <f t="shared" ref="AP854:AP863" si="158">SUM(K854:AO854)</f>
        <v>0</v>
      </c>
      <c r="AQ854" s="30" t="str">
        <f>IF(AP854&gt;=1,J854,"0")</f>
        <v>0</v>
      </c>
      <c r="AR854" s="312"/>
      <c r="AS854" s="312"/>
      <c r="AT854" s="319"/>
    </row>
    <row r="855" spans="1:47" ht="12.65" customHeight="1" x14ac:dyDescent="0.2">
      <c r="A855" s="292"/>
      <c r="B855" s="293"/>
      <c r="C855" s="293"/>
      <c r="D855" s="293"/>
      <c r="E855" s="294"/>
      <c r="F855" s="245" t="str">
        <f>'料金、単位一覧'!$A$24</f>
        <v>栄養アセスメント加算</v>
      </c>
      <c r="G855" s="245"/>
      <c r="H855" s="245"/>
      <c r="I855" s="245"/>
      <c r="J855" s="115">
        <f>VLOOKUP(F855,'料金、単位一覧'!$A$22:$N$28,9,0)</f>
        <v>50</v>
      </c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>
        <f t="shared" si="158"/>
        <v>0</v>
      </c>
      <c r="AQ855" s="30" t="str">
        <f t="shared" ref="AQ855:AQ859" si="159">IF(AP855&gt;=1,J855,"0")</f>
        <v>0</v>
      </c>
      <c r="AR855" s="312"/>
      <c r="AS855" s="312"/>
      <c r="AT855" s="319"/>
    </row>
    <row r="856" spans="1:47" ht="12.65" customHeight="1" x14ac:dyDescent="0.2">
      <c r="A856" s="292"/>
      <c r="B856" s="293"/>
      <c r="C856" s="293"/>
      <c r="D856" s="293"/>
      <c r="E856" s="294"/>
      <c r="F856" s="245" t="str">
        <f>'料金、単位一覧'!$A$25</f>
        <v>栄養改善加算</v>
      </c>
      <c r="G856" s="245"/>
      <c r="H856" s="245"/>
      <c r="I856" s="245"/>
      <c r="J856" s="115">
        <f>VLOOKUP(F856,'料金、単位一覧'!$A$22:$N$28,9,0)</f>
        <v>200</v>
      </c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>
        <f t="shared" si="158"/>
        <v>0</v>
      </c>
      <c r="AQ856" s="30" t="str">
        <f t="shared" si="159"/>
        <v>0</v>
      </c>
      <c r="AR856" s="312"/>
      <c r="AS856" s="312"/>
      <c r="AT856" s="319"/>
    </row>
    <row r="857" spans="1:47" ht="12.65" customHeight="1" x14ac:dyDescent="0.2">
      <c r="A857" s="292"/>
      <c r="B857" s="293"/>
      <c r="C857" s="293"/>
      <c r="D857" s="293"/>
      <c r="E857" s="294"/>
      <c r="F857" s="245" t="str">
        <f>'料金、単位一覧'!$A$26</f>
        <v>生活機能向上加算(Ⅰ)</v>
      </c>
      <c r="G857" s="245"/>
      <c r="H857" s="245"/>
      <c r="I857" s="245"/>
      <c r="J857" s="115">
        <f>VLOOKUP(F857,'料金、単位一覧'!$A$22:$N$28,9,0)</f>
        <v>150</v>
      </c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>
        <f t="shared" si="158"/>
        <v>0</v>
      </c>
      <c r="AQ857" s="30" t="str">
        <f t="shared" si="159"/>
        <v>0</v>
      </c>
      <c r="AR857" s="312"/>
      <c r="AS857" s="312"/>
      <c r="AT857" s="319"/>
    </row>
    <row r="858" spans="1:47" ht="12.65" customHeight="1" x14ac:dyDescent="0.2">
      <c r="A858" s="292"/>
      <c r="B858" s="293"/>
      <c r="C858" s="293"/>
      <c r="D858" s="293"/>
      <c r="E858" s="294"/>
      <c r="F858" s="245" t="str">
        <f>'料金、単位一覧'!$A$27</f>
        <v>生活機能向上加算(Ⅱ)</v>
      </c>
      <c r="G858" s="245"/>
      <c r="H858" s="245"/>
      <c r="I858" s="245"/>
      <c r="J858" s="115">
        <f>VLOOKUP(F858,'料金、単位一覧'!$A$22:$N$28,9,0)</f>
        <v>160</v>
      </c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>
        <f t="shared" si="158"/>
        <v>0</v>
      </c>
      <c r="AQ858" s="30" t="str">
        <f t="shared" si="159"/>
        <v>0</v>
      </c>
      <c r="AR858" s="312"/>
      <c r="AS858" s="312"/>
      <c r="AT858" s="319"/>
    </row>
    <row r="859" spans="1:47" ht="12.65" customHeight="1" x14ac:dyDescent="0.2">
      <c r="A859" s="292"/>
      <c r="B859" s="293"/>
      <c r="C859" s="293"/>
      <c r="D859" s="293"/>
      <c r="E859" s="294"/>
      <c r="F859" s="245" t="str">
        <f>'料金、単位一覧'!$A$28</f>
        <v>一体的サービス提供加算</v>
      </c>
      <c r="G859" s="245"/>
      <c r="H859" s="245"/>
      <c r="I859" s="245"/>
      <c r="J859" s="115">
        <f>VLOOKUP(F859,'料金、単位一覧'!$A$22:$N$28,9,0)</f>
        <v>480</v>
      </c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>
        <f t="shared" si="158"/>
        <v>0</v>
      </c>
      <c r="AQ859" s="30" t="str">
        <f t="shared" si="159"/>
        <v>0</v>
      </c>
      <c r="AR859" s="312"/>
      <c r="AS859" s="312"/>
      <c r="AT859" s="319"/>
    </row>
    <row r="860" spans="1:47" ht="12.65" customHeight="1" x14ac:dyDescent="0.2">
      <c r="A860" s="270"/>
      <c r="B860" s="271"/>
      <c r="C860" s="271"/>
      <c r="D860" s="271"/>
      <c r="E860" s="295"/>
      <c r="F860" s="246" t="str">
        <f>'料金、単位一覧'!$A$17</f>
        <v>サービス提供体制強化加算(Ⅰ)</v>
      </c>
      <c r="G860" s="247"/>
      <c r="H860" s="247"/>
      <c r="I860" s="248"/>
      <c r="J860" s="116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  <c r="AI860" s="117"/>
      <c r="AJ860" s="117"/>
      <c r="AK860" s="117"/>
      <c r="AL860" s="117"/>
      <c r="AM860" s="117"/>
      <c r="AN860" s="117"/>
      <c r="AO860" s="117"/>
      <c r="AP860" s="28">
        <f t="shared" si="158"/>
        <v>0</v>
      </c>
      <c r="AQ860" s="30" t="str">
        <f>IF(AP860&gt;=1,CHOOSE($A862,'料金、単位一覧'!$I$17,'料金、単位一覧'!$L$17),"0")</f>
        <v>0</v>
      </c>
      <c r="AR860" s="312"/>
      <c r="AS860" s="312"/>
      <c r="AT860" s="319"/>
    </row>
    <row r="861" spans="1:47" ht="12.65" customHeight="1" x14ac:dyDescent="0.2">
      <c r="A861" s="249" t="s">
        <v>22</v>
      </c>
      <c r="B861" s="250"/>
      <c r="C861" s="250"/>
      <c r="D861" s="250"/>
      <c r="E861" s="251"/>
      <c r="F861" s="246" t="str">
        <f>'料金、単位一覧'!$A$18</f>
        <v>サービス提供体制強化加算(Ⅱ)</v>
      </c>
      <c r="G861" s="247"/>
      <c r="H861" s="247"/>
      <c r="I861" s="248"/>
      <c r="J861" s="116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  <c r="AN861" s="117"/>
      <c r="AO861" s="117"/>
      <c r="AP861" s="28">
        <f t="shared" si="158"/>
        <v>0</v>
      </c>
      <c r="AQ861" s="30" t="str">
        <f>IF(AP861&gt;=1,CHOOSE($A862,'料金、単位一覧'!$I$18,'料金、単位一覧'!$L$18),"0")</f>
        <v>0</v>
      </c>
      <c r="AR861" s="312"/>
      <c r="AS861" s="312"/>
      <c r="AT861" s="319"/>
    </row>
    <row r="862" spans="1:47" ht="12.65" customHeight="1" x14ac:dyDescent="0.2">
      <c r="A862" s="267"/>
      <c r="B862" s="268"/>
      <c r="C862" s="268"/>
      <c r="D862" s="268"/>
      <c r="E862" s="269"/>
      <c r="F862" s="246" t="str">
        <f>'料金、単位一覧'!$A$19</f>
        <v>サービス提供体制強化加算(Ⅲ)</v>
      </c>
      <c r="G862" s="247"/>
      <c r="H862" s="247"/>
      <c r="I862" s="248"/>
      <c r="J862" s="116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  <c r="AH862" s="117"/>
      <c r="AI862" s="117"/>
      <c r="AJ862" s="117"/>
      <c r="AK862" s="117"/>
      <c r="AL862" s="117"/>
      <c r="AM862" s="117"/>
      <c r="AN862" s="117"/>
      <c r="AO862" s="117"/>
      <c r="AP862" s="28">
        <f t="shared" si="158"/>
        <v>0</v>
      </c>
      <c r="AQ862" s="30" t="str">
        <f>IF(AP862&gt;=1,CHOOSE($A862,'料金、単位一覧'!$I$19,'料金、単位一覧'!$L$19),"0")</f>
        <v>0</v>
      </c>
      <c r="AR862" s="312"/>
      <c r="AS862" s="312"/>
      <c r="AT862" s="319"/>
    </row>
    <row r="863" spans="1:47" ht="12.65" customHeight="1" x14ac:dyDescent="0.2">
      <c r="A863" s="270"/>
      <c r="B863" s="271"/>
      <c r="C863" s="271"/>
      <c r="D863" s="271"/>
      <c r="E863" s="272"/>
      <c r="F863" s="245" t="s">
        <v>14</v>
      </c>
      <c r="G863" s="245"/>
      <c r="H863" s="245"/>
      <c r="I863" s="245"/>
      <c r="J863" s="64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>
        <f t="shared" si="158"/>
        <v>0</v>
      </c>
      <c r="AQ863" s="30" t="str">
        <f>IF(AP863&gt;=1,CHOOSE($A862,'料金、単位一覧'!$E$31,'料金、単位一覧'!$E$32),"0")</f>
        <v>0</v>
      </c>
      <c r="AR863" s="312"/>
      <c r="AS863" s="312"/>
      <c r="AT863" s="319"/>
    </row>
    <row r="864" spans="1:47" ht="12.65" customHeight="1" x14ac:dyDescent="0.2">
      <c r="A864" s="278" t="s">
        <v>23</v>
      </c>
      <c r="B864" s="279"/>
      <c r="C864" s="279"/>
      <c r="D864" s="279"/>
      <c r="E864" s="279"/>
      <c r="F864" s="241" t="s">
        <v>209</v>
      </c>
      <c r="G864" s="241"/>
      <c r="H864" s="241"/>
      <c r="I864" s="241"/>
      <c r="J864" s="112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>
        <f>IF(SUM(K851:AO863)&gt;0,0,SUM(K864:AO864))</f>
        <v>0</v>
      </c>
      <c r="AQ864" s="113">
        <f>IFERROR(TRUNC(CHOOSE(A865,'料金、単位一覧'!$E$37,'料金、単位一覧'!$E$38,'料金、単位一覧'!$E$39,'料金、単位一覧'!$E$40,'料金、単位一覧'!$E$41)*AP864),0)</f>
        <v>0</v>
      </c>
      <c r="AR864" s="312"/>
      <c r="AS864" s="312"/>
      <c r="AT864" s="319"/>
    </row>
    <row r="865" spans="1:46" ht="12.65" customHeight="1" x14ac:dyDescent="0.2">
      <c r="A865" s="285"/>
      <c r="B865" s="286"/>
      <c r="C865" s="286"/>
      <c r="D865" s="286"/>
      <c r="E865" s="286"/>
      <c r="F865" s="245" t="s">
        <v>210</v>
      </c>
      <c r="G865" s="245"/>
      <c r="H865" s="245"/>
      <c r="I865" s="245"/>
      <c r="J865" s="64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>
        <f>IF(SUM(K851:AO863)&gt;0,0,SUM(K865:AO865))</f>
        <v>0</v>
      </c>
      <c r="AQ865" s="30">
        <f>IFERROR(TRUNC(CHOOSE(A865,'料金、単位一覧'!$H$37,'料金、単位一覧'!$H$38,'料金、単位一覧'!$H$39,'料金、単位一覧'!$H$40,'料金、単位一覧'!$H$41)*AP865),0)</f>
        <v>0</v>
      </c>
      <c r="AR865" s="312"/>
      <c r="AS865" s="312"/>
      <c r="AT865" s="319"/>
    </row>
    <row r="866" spans="1:46" ht="12.65" customHeight="1" x14ac:dyDescent="0.2">
      <c r="A866" s="285"/>
      <c r="B866" s="286"/>
      <c r="C866" s="286"/>
      <c r="D866" s="286"/>
      <c r="E866" s="286"/>
      <c r="F866" s="245" t="s">
        <v>211</v>
      </c>
      <c r="G866" s="245"/>
      <c r="H866" s="245"/>
      <c r="I866" s="245"/>
      <c r="J866" s="64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>
        <f>IF(SUM(K851:AO863)&gt;0,0,SUM(K866:AO866))</f>
        <v>0</v>
      </c>
      <c r="AQ866" s="30">
        <f>IFERROR(TRUNC(CHOOSE(A865,'料金、単位一覧'!$K$37,'料金、単位一覧'!$K$38,'料金、単位一覧'!$K$39,'料金、単位一覧'!$K$40,'料金、単位一覧'!$K$41)*AP866),0)</f>
        <v>0</v>
      </c>
      <c r="AR866" s="312"/>
      <c r="AS866" s="312"/>
      <c r="AT866" s="319"/>
    </row>
    <row r="867" spans="1:46" ht="12.65" customHeight="1" x14ac:dyDescent="0.2">
      <c r="A867" s="287" t="s">
        <v>24</v>
      </c>
      <c r="B867" s="288"/>
      <c r="C867" s="288"/>
      <c r="D867" s="288"/>
      <c r="E867" s="288"/>
      <c r="F867" s="245" t="s">
        <v>212</v>
      </c>
      <c r="G867" s="245"/>
      <c r="H867" s="245"/>
      <c r="I867" s="245"/>
      <c r="J867" s="64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>
        <f>IF(SUM(K851:AO863)&gt;0,0,SUM(K867:AO867))</f>
        <v>0</v>
      </c>
      <c r="AQ867" s="30">
        <f>IFERROR(TRUNC(CHOOSE(A865,'料金、単位一覧'!$N$37,'料金、単位一覧'!$N$38,'料金、単位一覧'!$N$39,'料金、単位一覧'!$N$40,'料金、単位一覧'!$N$41)*AP867),0)</f>
        <v>0</v>
      </c>
      <c r="AR867" s="312"/>
      <c r="AS867" s="312"/>
      <c r="AT867" s="319"/>
    </row>
    <row r="868" spans="1:46" ht="12.65" customHeight="1" x14ac:dyDescent="0.2">
      <c r="A868" s="273" t="str">
        <f>IF(A880="NG","↑介護度を選択",VLOOKUP("選択",A878:E879,2,0))</f>
        <v>↑介護度を選択</v>
      </c>
      <c r="B868" s="274"/>
      <c r="C868" s="274"/>
      <c r="D868" s="274"/>
      <c r="E868" s="274"/>
      <c r="F868" s="245" t="s">
        <v>213</v>
      </c>
      <c r="G868" s="245"/>
      <c r="H868" s="245"/>
      <c r="I868" s="245"/>
      <c r="J868" s="64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>
        <f>IF(SUM(K851:AO863)&gt;0,0,SUM(K868:AO868))</f>
        <v>0</v>
      </c>
      <c r="AQ868" s="30">
        <f>IFERROR(TRUNC(CHOOSE(A865,'料金、単位一覧'!$Q$37,'料金、単位一覧'!$Q$38,'料金、単位一覧'!$Q$39,'料金、単位一覧'!$Q$40,'料金、単位一覧'!$Q$41)*AP868),0)</f>
        <v>0</v>
      </c>
      <c r="AR868" s="312"/>
      <c r="AS868" s="312"/>
      <c r="AT868" s="319"/>
    </row>
    <row r="869" spans="1:46" ht="12.65" customHeight="1" x14ac:dyDescent="0.2">
      <c r="A869" s="273"/>
      <c r="B869" s="274"/>
      <c r="C869" s="274"/>
      <c r="D869" s="274"/>
      <c r="E869" s="274"/>
      <c r="F869" s="245" t="s">
        <v>214</v>
      </c>
      <c r="G869" s="245"/>
      <c r="H869" s="245"/>
      <c r="I869" s="245"/>
      <c r="J869" s="64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>
        <f>IF(SUM(K851:AO863)&gt;0,0,SUM(K869:AO869))</f>
        <v>0</v>
      </c>
      <c r="AQ869" s="31">
        <f>IFERROR(TRUNC(CHOOSE(A865,'料金、単位一覧'!$T$37,'料金、単位一覧'!$T$38,'料金、単位一覧'!$T$39,'料金、単位一覧'!$T$40,'料金、単位一覧'!$T$41)*AP869),0)</f>
        <v>0</v>
      </c>
      <c r="AR869" s="312"/>
      <c r="AS869" s="312"/>
      <c r="AT869" s="319"/>
    </row>
    <row r="870" spans="1:46" ht="13" x14ac:dyDescent="0.2">
      <c r="A870" s="278" t="s">
        <v>25</v>
      </c>
      <c r="B870" s="279"/>
      <c r="C870" s="279"/>
      <c r="D870" s="279"/>
      <c r="E870" s="279"/>
      <c r="F870" s="245" t="s">
        <v>215</v>
      </c>
      <c r="G870" s="245"/>
      <c r="H870" s="245"/>
      <c r="I870" s="245"/>
      <c r="J870" s="64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>
        <f>IF(SUM(K851:AO863)&gt;0,0,SUM(K870:AO870))</f>
        <v>0</v>
      </c>
      <c r="AQ870" s="31">
        <f>IFERROR(TRUNC(CHOOSE(A865,'料金、単位一覧'!$W$37,'料金、単位一覧'!$W$38,'料金、単位一覧'!$W$39,'料金、単位一覧'!$W$40,'料金、単位一覧'!$W$41)*AP870),0)</f>
        <v>0</v>
      </c>
      <c r="AR870" s="312"/>
      <c r="AS870" s="312"/>
      <c r="AT870" s="319"/>
    </row>
    <row r="871" spans="1:46" ht="13" x14ac:dyDescent="0.2">
      <c r="A871" s="282">
        <v>0.9</v>
      </c>
      <c r="B871" s="283"/>
      <c r="C871" s="283"/>
      <c r="D871" s="283"/>
      <c r="E871" s="283"/>
      <c r="F871" s="277" t="str">
        <f>'料金、単位一覧'!$A$64</f>
        <v>地域通所介護感染症災害3％加算</v>
      </c>
      <c r="G871" s="247"/>
      <c r="H871" s="247"/>
      <c r="I871" s="248"/>
      <c r="J871" s="11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>
        <f>IF(SUM(K864:AO870)&gt;0,0,SUM(K871:AO871))</f>
        <v>0</v>
      </c>
      <c r="AQ871" s="31" t="str">
        <f>IF($AA$2="する",ROUND(SUM(AQ864:AQ870)*0.03,0),"－")</f>
        <v>－</v>
      </c>
      <c r="AR871" s="312"/>
      <c r="AS871" s="312"/>
      <c r="AT871" s="319"/>
    </row>
    <row r="872" spans="1:46" ht="12.65" customHeight="1" x14ac:dyDescent="0.2">
      <c r="A872" s="282"/>
      <c r="B872" s="283"/>
      <c r="C872" s="283"/>
      <c r="D872" s="283"/>
      <c r="E872" s="284"/>
      <c r="F872" s="275" t="str">
        <f>'料金、単位一覧'!$A$44</f>
        <v>延長加算</v>
      </c>
      <c r="G872" s="276"/>
      <c r="H872" s="276"/>
      <c r="I872" s="119" t="str">
        <f>VLOOKUP(F872,'料金、単位一覧'!$A$44:$AD$65,26,0)</f>
        <v>1H</v>
      </c>
      <c r="J872" s="115">
        <f>VLOOKUP(F872,'料金、単位一覧'!$A$44:$N$65,9,0)</f>
        <v>50</v>
      </c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>
        <f t="shared" ref="AP872:AP894" si="160">IF(SUM($K$6:$AO$18)&gt;0,0,SUM(K872:AO872))</f>
        <v>0</v>
      </c>
      <c r="AQ872" s="31">
        <f>(COUNTIF($K872:$AO872,"&gt;=5")*($J872*5))+(COUNTIF($K872:$AO872,"=4")*($J872*4))+(COUNTIF($K872:$AO872,"=3")*($J872*3))+(COUNTIF($K872:$AO872,"=2")*($J872*2))+(COUNTIF($K872:$AO872,"=1")*$J872)</f>
        <v>0</v>
      </c>
      <c r="AR872" s="312"/>
      <c r="AS872" s="312"/>
      <c r="AT872" s="319"/>
    </row>
    <row r="873" spans="1:46" ht="12.65" customHeight="1" x14ac:dyDescent="0.2">
      <c r="A873" s="278" t="s">
        <v>26</v>
      </c>
      <c r="B873" s="279"/>
      <c r="C873" s="279"/>
      <c r="D873" s="279"/>
      <c r="E873" s="290"/>
      <c r="F873" s="275" t="str">
        <f>'料金、単位一覧'!$A$45</f>
        <v>個別機能訓練加算(Ⅰ)イ</v>
      </c>
      <c r="G873" s="276"/>
      <c r="H873" s="276"/>
      <c r="I873" s="119">
        <f>VLOOKUP(F873,'料金、単位一覧'!$A$44:$AD$65,26,0)</f>
        <v>0</v>
      </c>
      <c r="J873" s="115">
        <f>VLOOKUP(F873,'料金、単位一覧'!$A$44:$N$65,9,0)</f>
        <v>56</v>
      </c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>
        <f t="shared" si="160"/>
        <v>0</v>
      </c>
      <c r="AQ873" s="31">
        <f>AP873*J873</f>
        <v>0</v>
      </c>
      <c r="AR873" s="312"/>
      <c r="AS873" s="312"/>
      <c r="AT873" s="319"/>
    </row>
    <row r="874" spans="1:46" ht="12.65" customHeight="1" x14ac:dyDescent="0.2">
      <c r="A874" s="285"/>
      <c r="B874" s="286"/>
      <c r="C874" s="286"/>
      <c r="D874" s="286"/>
      <c r="E874" s="291"/>
      <c r="F874" s="275" t="str">
        <f>'料金、単位一覧'!$A$46</f>
        <v>個別機能訓練加算(Ⅰ)ロ</v>
      </c>
      <c r="G874" s="276"/>
      <c r="H874" s="276"/>
      <c r="I874" s="119">
        <f>VLOOKUP(F874,'料金、単位一覧'!$A$44:$AD$65,26,0)</f>
        <v>0</v>
      </c>
      <c r="J874" s="115">
        <f>VLOOKUP(F874,'料金、単位一覧'!$A$44:$N$65,9,0)</f>
        <v>76</v>
      </c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>
        <f t="shared" si="160"/>
        <v>0</v>
      </c>
      <c r="AQ874" s="31">
        <f>AP874*J874</f>
        <v>0</v>
      </c>
      <c r="AR874" s="312"/>
      <c r="AS874" s="312"/>
      <c r="AT874" s="319"/>
    </row>
    <row r="875" spans="1:46" ht="12.65" customHeight="1" x14ac:dyDescent="0.2">
      <c r="A875" s="285"/>
      <c r="B875" s="286"/>
      <c r="C875" s="286"/>
      <c r="D875" s="286"/>
      <c r="E875" s="291"/>
      <c r="F875" s="275" t="str">
        <f>'料金、単位一覧'!$A$47</f>
        <v>個別機能訓練加算(Ⅱ)</v>
      </c>
      <c r="G875" s="276"/>
      <c r="H875" s="276"/>
      <c r="I875" s="119" t="str">
        <f>VLOOKUP(F875,'料金、単位一覧'!$A$44:$AD$65,26,0)</f>
        <v>月1回</v>
      </c>
      <c r="J875" s="115">
        <f>VLOOKUP(F875,'料金、単位一覧'!$A$44:$N$65,9,0)</f>
        <v>20</v>
      </c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>
        <f t="shared" si="160"/>
        <v>0</v>
      </c>
      <c r="AQ875" s="31">
        <f>IF(AP875&gt;1,1,AP875)*J875</f>
        <v>0</v>
      </c>
      <c r="AR875" s="312"/>
      <c r="AS875" s="312"/>
      <c r="AT875" s="319"/>
    </row>
    <row r="876" spans="1:46" ht="12.65" customHeight="1" x14ac:dyDescent="0.2">
      <c r="A876" s="285"/>
      <c r="B876" s="286"/>
      <c r="C876" s="286"/>
      <c r="D876" s="286"/>
      <c r="E876" s="291"/>
      <c r="F876" s="275" t="str">
        <f>'料金、単位一覧'!$A$48</f>
        <v>入浴加算（Ⅰ）</v>
      </c>
      <c r="G876" s="276"/>
      <c r="H876" s="276"/>
      <c r="I876" s="119">
        <f>VLOOKUP(F876,'料金、単位一覧'!$A$44:$AD$65,26,0)</f>
        <v>0</v>
      </c>
      <c r="J876" s="115">
        <f>VLOOKUP(F876,'料金、単位一覧'!$A$44:$N$65,9,0)</f>
        <v>40</v>
      </c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>
        <f t="shared" si="160"/>
        <v>0</v>
      </c>
      <c r="AQ876" s="31">
        <f>AP876*J876</f>
        <v>0</v>
      </c>
      <c r="AR876" s="312"/>
      <c r="AS876" s="312"/>
      <c r="AT876" s="319"/>
    </row>
    <row r="877" spans="1:46" ht="12.65" customHeight="1" x14ac:dyDescent="0.2">
      <c r="A877" s="285"/>
      <c r="B877" s="286"/>
      <c r="C877" s="286"/>
      <c r="D877" s="286"/>
      <c r="E877" s="291"/>
      <c r="F877" s="275" t="str">
        <f>'料金、単位一覧'!$A$49</f>
        <v>入浴加算（Ⅱ）</v>
      </c>
      <c r="G877" s="276"/>
      <c r="H877" s="276"/>
      <c r="I877" s="119">
        <f>VLOOKUP(F877,'料金、単位一覧'!$A$44:$AD$65,26,0)</f>
        <v>0</v>
      </c>
      <c r="J877" s="115">
        <f>VLOOKUP(F877,'料金、単位一覧'!$A$44:$N$65,9,0)</f>
        <v>55</v>
      </c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>
        <f t="shared" si="160"/>
        <v>0</v>
      </c>
      <c r="AQ877" s="31">
        <f t="shared" ref="AQ877:AQ880" si="161">AP877*J877</f>
        <v>0</v>
      </c>
      <c r="AR877" s="312"/>
      <c r="AS877" s="312"/>
      <c r="AT877" s="319"/>
    </row>
    <row r="878" spans="1:46" ht="12.65" customHeight="1" x14ac:dyDescent="0.2">
      <c r="A878" s="120" t="str">
        <f>IF(B878&gt;0,"選択","－")</f>
        <v>－</v>
      </c>
      <c r="B878" s="171">
        <f>IFERROR(CHOOSE(A862,'料金、単位一覧'!$I$117,'料金、単位一覧'!$I$118),0)</f>
        <v>0</v>
      </c>
      <c r="C878" s="171"/>
      <c r="D878" s="171"/>
      <c r="E878" s="171"/>
      <c r="F878" s="275" t="str">
        <f>'料金、単位一覧'!$A$50</f>
        <v>認知症対応加算</v>
      </c>
      <c r="G878" s="276"/>
      <c r="H878" s="276"/>
      <c r="I878" s="119">
        <f>VLOOKUP(F878,'料金、単位一覧'!$A$44:$AD$65,26,0)</f>
        <v>0</v>
      </c>
      <c r="J878" s="115">
        <f>VLOOKUP(F878,'料金、単位一覧'!$A$44:$N$65,9,0)</f>
        <v>60</v>
      </c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>
        <f t="shared" si="160"/>
        <v>0</v>
      </c>
      <c r="AQ878" s="31">
        <f t="shared" si="161"/>
        <v>0</v>
      </c>
      <c r="AR878" s="312"/>
      <c r="AS878" s="312"/>
      <c r="AT878" s="319"/>
    </row>
    <row r="879" spans="1:46" ht="12.65" customHeight="1" x14ac:dyDescent="0.2">
      <c r="A879" s="120" t="str">
        <f>IF(B879&gt;0,"選択","－")</f>
        <v>－</v>
      </c>
      <c r="B879" s="171">
        <f>IFERROR(CHOOSE(A865,'料金、単位一覧'!$I$119,'料金、単位一覧'!$I$120,'料金、単位一覧'!$I$121,'料金、単位一覧'!$I$122,'料金、単位一覧'!$I$123),0)</f>
        <v>0</v>
      </c>
      <c r="C879" s="171"/>
      <c r="D879" s="171"/>
      <c r="E879" s="171"/>
      <c r="F879" s="275" t="str">
        <f>'料金、単位一覧'!$A$51</f>
        <v>若年性認知利用者受入加算</v>
      </c>
      <c r="G879" s="276"/>
      <c r="H879" s="276"/>
      <c r="I879" s="119">
        <f>VLOOKUP(F879,'料金、単位一覧'!$A$44:$AD$65,26,0)</f>
        <v>0</v>
      </c>
      <c r="J879" s="115">
        <f>VLOOKUP(F879,'料金、単位一覧'!$A$44:$N$65,9,0)</f>
        <v>60</v>
      </c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>
        <f t="shared" si="160"/>
        <v>0</v>
      </c>
      <c r="AQ879" s="31">
        <f t="shared" si="161"/>
        <v>0</v>
      </c>
      <c r="AR879" s="312"/>
      <c r="AS879" s="312"/>
      <c r="AT879" s="319"/>
    </row>
    <row r="880" spans="1:46" ht="13" x14ac:dyDescent="0.2">
      <c r="A880" s="289" t="str">
        <f>IF(A878=A879,"NG","OK")</f>
        <v>NG</v>
      </c>
      <c r="B880" s="171"/>
      <c r="C880" s="171"/>
      <c r="D880" s="171"/>
      <c r="E880" s="171"/>
      <c r="F880" s="275" t="str">
        <f>'料金、単位一覧'!$A$52</f>
        <v>中重度ケア体制加算</v>
      </c>
      <c r="G880" s="276"/>
      <c r="H880" s="276"/>
      <c r="I880" s="119">
        <f>VLOOKUP(F880,'料金、単位一覧'!$A$44:$AD$65,26,0)</f>
        <v>0</v>
      </c>
      <c r="J880" s="115">
        <f>VLOOKUP(F880,'料金、単位一覧'!$A$44:$N$65,9,0)</f>
        <v>45</v>
      </c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>
        <f t="shared" si="160"/>
        <v>0</v>
      </c>
      <c r="AQ880" s="31">
        <f t="shared" si="161"/>
        <v>0</v>
      </c>
      <c r="AR880" s="312"/>
      <c r="AS880" s="312"/>
      <c r="AT880" s="319"/>
    </row>
    <row r="881" spans="1:46" ht="13" x14ac:dyDescent="0.2">
      <c r="A881" s="121"/>
      <c r="B881" s="4"/>
      <c r="C881" s="4"/>
      <c r="D881" s="4"/>
      <c r="E881" s="4"/>
      <c r="F881" s="275" t="str">
        <f>'料金、単位一覧'!$A$53</f>
        <v>生活機能向上連携加算(Ⅰ)</v>
      </c>
      <c r="G881" s="276"/>
      <c r="H881" s="276"/>
      <c r="I881" s="119" t="str">
        <f>VLOOKUP(F881,'料金、単位一覧'!$A$44:$AD$65,26,0)</f>
        <v>月1回</v>
      </c>
      <c r="J881" s="115">
        <f>VLOOKUP(F881,'料金、単位一覧'!$A$44:$N$65,9,0)</f>
        <v>100</v>
      </c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>
        <f t="shared" si="160"/>
        <v>0</v>
      </c>
      <c r="AQ881" s="31">
        <f>IF(AP881&gt;1,1,AP881)*J881</f>
        <v>0</v>
      </c>
      <c r="AR881" s="312"/>
      <c r="AS881" s="312"/>
      <c r="AT881" s="319"/>
    </row>
    <row r="882" spans="1:46" ht="13" x14ac:dyDescent="0.2">
      <c r="A882" s="121"/>
      <c r="B882" s="4"/>
      <c r="C882" s="4"/>
      <c r="D882" s="4"/>
      <c r="E882" s="4"/>
      <c r="F882" s="275" t="str">
        <f>'料金、単位一覧'!$A$54</f>
        <v>生活機能向上連携加算(Ⅱ)</v>
      </c>
      <c r="G882" s="276"/>
      <c r="H882" s="276"/>
      <c r="I882" s="119" t="str">
        <f>VLOOKUP(F882,'料金、単位一覧'!$A$44:$AD$65,26,0)</f>
        <v>月1回</v>
      </c>
      <c r="J882" s="115">
        <f>VLOOKUP(F882,'料金、単位一覧'!$A$44:$N$65,9,0)</f>
        <v>200</v>
      </c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>
        <f t="shared" si="160"/>
        <v>0</v>
      </c>
      <c r="AQ882" s="31">
        <f t="shared" ref="AQ882:AQ885" si="162">IF(AP882&gt;1,1,AP882)*J882</f>
        <v>0</v>
      </c>
      <c r="AR882" s="312"/>
      <c r="AS882" s="312"/>
      <c r="AT882" s="319"/>
    </row>
    <row r="883" spans="1:46" ht="13" x14ac:dyDescent="0.2">
      <c r="A883" s="121"/>
      <c r="B883" s="4"/>
      <c r="C883" s="4"/>
      <c r="D883" s="4"/>
      <c r="E883" s="4"/>
      <c r="F883" s="275" t="str">
        <f>'料金、単位一覧'!$A$55</f>
        <v>ADL維持等加算(Ⅰ)</v>
      </c>
      <c r="G883" s="276"/>
      <c r="H883" s="276"/>
      <c r="I883" s="119" t="str">
        <f>VLOOKUP(F883,'料金、単位一覧'!$A$44:$AD$65,26,0)</f>
        <v>月1回</v>
      </c>
      <c r="J883" s="115">
        <f>VLOOKUP(F883,'料金、単位一覧'!$A$44:$N$65,9,0)</f>
        <v>30</v>
      </c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>
        <f t="shared" si="160"/>
        <v>0</v>
      </c>
      <c r="AQ883" s="31">
        <f t="shared" si="162"/>
        <v>0</v>
      </c>
      <c r="AR883" s="312"/>
      <c r="AS883" s="312"/>
      <c r="AT883" s="319"/>
    </row>
    <row r="884" spans="1:46" ht="13" x14ac:dyDescent="0.2">
      <c r="A884" s="121"/>
      <c r="B884" s="4"/>
      <c r="C884" s="4"/>
      <c r="D884" s="4"/>
      <c r="E884" s="4"/>
      <c r="F884" s="275" t="str">
        <f>'料金、単位一覧'!$A$56</f>
        <v>ADL維持等加算(Ⅱ)</v>
      </c>
      <c r="G884" s="276"/>
      <c r="H884" s="276"/>
      <c r="I884" s="119" t="str">
        <f>VLOOKUP(F884,'料金、単位一覧'!$A$44:$AD$65,26,0)</f>
        <v>月1回</v>
      </c>
      <c r="J884" s="115">
        <f>VLOOKUP(F884,'料金、単位一覧'!$A$44:$N$65,9,0)</f>
        <v>60</v>
      </c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>
        <f t="shared" si="160"/>
        <v>0</v>
      </c>
      <c r="AQ884" s="31">
        <f t="shared" si="162"/>
        <v>0</v>
      </c>
      <c r="AR884" s="312"/>
      <c r="AS884" s="312"/>
      <c r="AT884" s="319"/>
    </row>
    <row r="885" spans="1:46" ht="13" x14ac:dyDescent="0.2">
      <c r="A885" s="121"/>
      <c r="B885" s="4"/>
      <c r="C885" s="4"/>
      <c r="D885" s="4"/>
      <c r="E885" s="4"/>
      <c r="F885" s="275" t="str">
        <f>'料金、単位一覧'!$A$57</f>
        <v>栄養アセスメント加算</v>
      </c>
      <c r="G885" s="276"/>
      <c r="H885" s="276"/>
      <c r="I885" s="119" t="str">
        <f>VLOOKUP(F885,'料金、単位一覧'!$A$44:$AD$65,26,0)</f>
        <v>月1回</v>
      </c>
      <c r="J885" s="115">
        <f>VLOOKUP(F885,'料金、単位一覧'!$A$44:$N$65,9,0)</f>
        <v>50</v>
      </c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>
        <f t="shared" si="160"/>
        <v>0</v>
      </c>
      <c r="AQ885" s="31">
        <f t="shared" si="162"/>
        <v>0</v>
      </c>
      <c r="AR885" s="312"/>
      <c r="AS885" s="312"/>
      <c r="AT885" s="319"/>
    </row>
    <row r="886" spans="1:46" ht="13" x14ac:dyDescent="0.2">
      <c r="A886" s="121"/>
      <c r="B886" s="4"/>
      <c r="C886" s="4"/>
      <c r="D886" s="4"/>
      <c r="E886" s="4"/>
      <c r="F886" s="275" t="str">
        <f>'料金、単位一覧'!$A$58</f>
        <v>栄養改善加算</v>
      </c>
      <c r="G886" s="276"/>
      <c r="H886" s="276"/>
      <c r="I886" s="119" t="str">
        <f>VLOOKUP(F886,'料金、単位一覧'!$A$44:$AD$65,26,0)</f>
        <v>月2回</v>
      </c>
      <c r="J886" s="115">
        <f>VLOOKUP(F886,'料金、単位一覧'!$A$44:$N$65,9,0)</f>
        <v>200</v>
      </c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>
        <f t="shared" si="160"/>
        <v>0</v>
      </c>
      <c r="AQ886" s="31">
        <f>IF(AP886&gt;2,2,AP886)*J886</f>
        <v>0</v>
      </c>
      <c r="AR886" s="312"/>
      <c r="AS886" s="312"/>
      <c r="AT886" s="319"/>
    </row>
    <row r="887" spans="1:46" ht="13" x14ac:dyDescent="0.2">
      <c r="A887" s="121"/>
      <c r="B887" s="4"/>
      <c r="C887" s="4"/>
      <c r="D887" s="4"/>
      <c r="E887" s="4"/>
      <c r="F887" s="275" t="str">
        <f>'料金、単位一覧'!$A$59</f>
        <v>口腔・栄養スクリーニング加算(Ⅰ)</v>
      </c>
      <c r="G887" s="276"/>
      <c r="H887" s="276"/>
      <c r="I887" s="119" t="str">
        <f>VLOOKUP(F887,'料金、単位一覧'!$A$44:$AD$65,26,0)</f>
        <v>月1回</v>
      </c>
      <c r="J887" s="115">
        <f>VLOOKUP(F887,'料金、単位一覧'!$A$44:$N$65,9,0)</f>
        <v>20</v>
      </c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>
        <f t="shared" si="160"/>
        <v>0</v>
      </c>
      <c r="AQ887" s="31">
        <f t="shared" ref="AQ887:AQ888" si="163">IF(AP887&gt;1,1,AP887)*J887</f>
        <v>0</v>
      </c>
      <c r="AR887" s="312"/>
      <c r="AS887" s="312"/>
      <c r="AT887" s="319"/>
    </row>
    <row r="888" spans="1:46" ht="13" x14ac:dyDescent="0.2">
      <c r="A888" s="121"/>
      <c r="B888" s="4"/>
      <c r="C888" s="4"/>
      <c r="D888" s="4"/>
      <c r="E888" s="4"/>
      <c r="F888" s="275" t="str">
        <f>'料金、単位一覧'!$A$60</f>
        <v>口腔・栄養スクリーニング加算(Ⅱ)</v>
      </c>
      <c r="G888" s="276"/>
      <c r="H888" s="276"/>
      <c r="I888" s="119" t="str">
        <f>VLOOKUP(F888,'料金、単位一覧'!$A$44:$AD$65,26,0)</f>
        <v>月1回</v>
      </c>
      <c r="J888" s="115">
        <f>VLOOKUP(F888,'料金、単位一覧'!$A$44:$N$65,9,0)</f>
        <v>5</v>
      </c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>
        <f t="shared" si="160"/>
        <v>0</v>
      </c>
      <c r="AQ888" s="31">
        <f t="shared" si="163"/>
        <v>0</v>
      </c>
      <c r="AR888" s="312"/>
      <c r="AS888" s="312"/>
      <c r="AT888" s="319"/>
    </row>
    <row r="889" spans="1:46" ht="13" x14ac:dyDescent="0.2">
      <c r="A889" s="121"/>
      <c r="B889" s="4"/>
      <c r="C889" s="4"/>
      <c r="D889" s="4"/>
      <c r="E889" s="4"/>
      <c r="F889" s="275" t="str">
        <f>'料金、単位一覧'!$A$61</f>
        <v>口腔機能向上加算(Ⅰ)</v>
      </c>
      <c r="G889" s="276"/>
      <c r="H889" s="276"/>
      <c r="I889" s="119" t="str">
        <f>VLOOKUP(F889,'料金、単位一覧'!$A$44:$AD$65,26,0)</f>
        <v>月2回</v>
      </c>
      <c r="J889" s="115">
        <f>VLOOKUP(F889,'料金、単位一覧'!$A$44:$N$65,9,0)</f>
        <v>150</v>
      </c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>
        <f t="shared" si="160"/>
        <v>0</v>
      </c>
      <c r="AQ889" s="31">
        <f t="shared" ref="AQ889:AQ890" si="164">IF(AP889&gt;2,2,AP889)*J889</f>
        <v>0</v>
      </c>
      <c r="AR889" s="312"/>
      <c r="AS889" s="312"/>
      <c r="AT889" s="319"/>
    </row>
    <row r="890" spans="1:46" ht="12.65" customHeight="1" x14ac:dyDescent="0.2">
      <c r="A890" s="121"/>
      <c r="B890" s="4"/>
      <c r="C890" s="4"/>
      <c r="D890" s="4"/>
      <c r="E890" s="4"/>
      <c r="F890" s="275" t="str">
        <f>'料金、単位一覧'!$A$62</f>
        <v>口腔機能向上加算(Ⅱ)</v>
      </c>
      <c r="G890" s="276"/>
      <c r="H890" s="276"/>
      <c r="I890" s="119" t="str">
        <f>VLOOKUP(F890,'料金、単位一覧'!$A$44:$AD$65,26,0)</f>
        <v>月2回</v>
      </c>
      <c r="J890" s="115">
        <f>VLOOKUP(F890,'料金、単位一覧'!$A$44:$N$65,9,0)</f>
        <v>160</v>
      </c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>
        <f t="shared" si="160"/>
        <v>0</v>
      </c>
      <c r="AQ890" s="31">
        <f t="shared" si="164"/>
        <v>0</v>
      </c>
      <c r="AR890" s="312"/>
      <c r="AS890" s="312"/>
      <c r="AT890" s="319"/>
    </row>
    <row r="891" spans="1:46" ht="13" x14ac:dyDescent="0.2">
      <c r="A891" s="121"/>
      <c r="B891" s="4"/>
      <c r="C891" s="4"/>
      <c r="D891" s="4"/>
      <c r="E891" s="4"/>
      <c r="F891" s="275" t="str">
        <f>'料金、単位一覧'!$A$63</f>
        <v>科学的介護推進体制加算</v>
      </c>
      <c r="G891" s="276"/>
      <c r="H891" s="276"/>
      <c r="I891" s="119" t="str">
        <f>VLOOKUP(F891,'料金、単位一覧'!$A$44:$AD$65,26,0)</f>
        <v>月1回</v>
      </c>
      <c r="J891" s="115">
        <f>VLOOKUP(F891,'料金、単位一覧'!$A$44:$N$65,9,0)</f>
        <v>40</v>
      </c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>
        <f t="shared" si="160"/>
        <v>0</v>
      </c>
      <c r="AQ891" s="31">
        <f>IF(AP891&gt;1,1,AP891)*J891</f>
        <v>0</v>
      </c>
      <c r="AR891" s="312"/>
      <c r="AS891" s="312"/>
      <c r="AT891" s="319"/>
    </row>
    <row r="892" spans="1:46" ht="13" x14ac:dyDescent="0.2">
      <c r="A892" s="121"/>
      <c r="B892" s="4"/>
      <c r="C892" s="4"/>
      <c r="D892" s="4"/>
      <c r="E892" s="4"/>
      <c r="F892" s="246" t="str">
        <f>'料金、単位一覧'!$A$68</f>
        <v>サービス提供体制強化加算(Ⅰ)</v>
      </c>
      <c r="G892" s="247"/>
      <c r="H892" s="247"/>
      <c r="I892" s="248"/>
      <c r="J892" s="115">
        <f>VLOOKUP(F892,'料金、単位一覧'!$A$68:$N$70,9,0)</f>
        <v>22</v>
      </c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>
        <f t="shared" si="160"/>
        <v>0</v>
      </c>
      <c r="AQ892" s="31">
        <f t="shared" ref="AQ892:AQ895" si="165">AP892*J892</f>
        <v>0</v>
      </c>
      <c r="AR892" s="312"/>
      <c r="AS892" s="312"/>
      <c r="AT892" s="319"/>
    </row>
    <row r="893" spans="1:46" ht="13" x14ac:dyDescent="0.2">
      <c r="A893" s="122"/>
      <c r="B893" s="123"/>
      <c r="C893" s="123"/>
      <c r="D893" s="123"/>
      <c r="E893" s="37"/>
      <c r="F893" s="246" t="str">
        <f>'料金、単位一覧'!$A$69</f>
        <v>サービス提供体制強化加算(Ⅱ)</v>
      </c>
      <c r="G893" s="247"/>
      <c r="H893" s="247"/>
      <c r="I893" s="248"/>
      <c r="J893" s="115">
        <f>VLOOKUP(F893,'料金、単位一覧'!$A$68:$N$70,9,0)</f>
        <v>18</v>
      </c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>
        <f t="shared" si="160"/>
        <v>0</v>
      </c>
      <c r="AQ893" s="31">
        <f t="shared" si="165"/>
        <v>0</v>
      </c>
      <c r="AR893" s="312"/>
      <c r="AS893" s="312"/>
      <c r="AT893" s="319"/>
    </row>
    <row r="894" spans="1:46" ht="13" x14ac:dyDescent="0.2">
      <c r="A894" s="122"/>
      <c r="B894" s="123"/>
      <c r="C894" s="123"/>
      <c r="D894" s="123"/>
      <c r="E894" s="37"/>
      <c r="F894" s="246" t="str">
        <f>'料金、単位一覧'!$A$70</f>
        <v>サービス提供体制強化加算(Ⅲ)</v>
      </c>
      <c r="G894" s="247"/>
      <c r="H894" s="247"/>
      <c r="I894" s="248"/>
      <c r="J894" s="115">
        <f>VLOOKUP(F894,'料金、単位一覧'!$A$68:$N$70,9,0)</f>
        <v>6</v>
      </c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>
        <f t="shared" si="160"/>
        <v>0</v>
      </c>
      <c r="AQ894" s="31">
        <f t="shared" si="165"/>
        <v>0</v>
      </c>
      <c r="AR894" s="312"/>
      <c r="AS894" s="312"/>
      <c r="AT894" s="319"/>
    </row>
    <row r="895" spans="1:46" ht="12.65" customHeight="1" x14ac:dyDescent="0.2">
      <c r="A895" s="121"/>
      <c r="B895" s="4"/>
      <c r="C895" s="4"/>
      <c r="D895" s="4"/>
      <c r="E895" s="4"/>
      <c r="F895" s="246" t="s">
        <v>207</v>
      </c>
      <c r="G895" s="247"/>
      <c r="H895" s="247"/>
      <c r="I895" s="248"/>
      <c r="J895" s="124">
        <f>'料金、単位一覧'!$I$73</f>
        <v>-47</v>
      </c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>
        <f>IF(SUM($K$6:$AO$18)&gt;0,0,SUM(K895:AO895))</f>
        <v>0</v>
      </c>
      <c r="AQ895" s="31">
        <f t="shared" si="165"/>
        <v>0</v>
      </c>
      <c r="AR895" s="313"/>
      <c r="AS895" s="313"/>
      <c r="AT895" s="320"/>
    </row>
    <row r="896" spans="1:46" ht="12.65" customHeight="1" x14ac:dyDescent="0.2">
      <c r="A896" s="121"/>
      <c r="B896" s="296" t="s">
        <v>208</v>
      </c>
      <c r="C896" s="296"/>
      <c r="D896" s="296"/>
      <c r="E896" s="296"/>
      <c r="F896" s="280" t="str">
        <f>'料金、単位一覧'!$A$99</f>
        <v>昼食代</v>
      </c>
      <c r="G896" s="281"/>
      <c r="H896" s="281"/>
      <c r="I896" s="281"/>
      <c r="J896" s="125">
        <f>VLOOKUP(F896,'料金、単位一覧'!$A$99:$N$113,9,0)</f>
        <v>0</v>
      </c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>
        <f>SUM(K896:AO896)</f>
        <v>0</v>
      </c>
      <c r="AQ896" s="126" t="s">
        <v>217</v>
      </c>
      <c r="AR896" s="127">
        <f>AP896*J896</f>
        <v>0</v>
      </c>
      <c r="AS896" s="128"/>
      <c r="AT896" s="129">
        <f>AR896</f>
        <v>0</v>
      </c>
    </row>
    <row r="897" spans="1:46" ht="12.65" customHeight="1" x14ac:dyDescent="0.2">
      <c r="A897" s="121"/>
      <c r="B897" s="296"/>
      <c r="C897" s="296"/>
      <c r="D897" s="296"/>
      <c r="E897" s="296"/>
      <c r="F897" s="280" t="str">
        <f>'料金、単位一覧'!$A$100</f>
        <v>おやつ代</v>
      </c>
      <c r="G897" s="281"/>
      <c r="H897" s="281"/>
      <c r="I897" s="281"/>
      <c r="J897" s="125">
        <f>VLOOKUP(F897,'料金、単位一覧'!$A$99:$N$113,9,0)</f>
        <v>0</v>
      </c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>
        <f t="shared" ref="AP897:AP909" si="166">SUM(K897:AO897)</f>
        <v>0</v>
      </c>
      <c r="AQ897" s="126" t="s">
        <v>217</v>
      </c>
      <c r="AR897" s="127">
        <f>IFERROR(AP897*J897,"")</f>
        <v>0</v>
      </c>
      <c r="AS897" s="34"/>
      <c r="AT897" s="130">
        <f t="shared" ref="AT897:AT908" si="167">AR897</f>
        <v>0</v>
      </c>
    </row>
    <row r="898" spans="1:46" ht="12.65" customHeight="1" x14ac:dyDescent="0.2">
      <c r="A898" s="121"/>
      <c r="B898" s="296"/>
      <c r="C898" s="296"/>
      <c r="D898" s="296"/>
      <c r="E898" s="296"/>
      <c r="F898" s="280" t="str">
        <f>'料金、単位一覧'!$A$101</f>
        <v>パット代</v>
      </c>
      <c r="G898" s="281"/>
      <c r="H898" s="281"/>
      <c r="I898" s="281"/>
      <c r="J898" s="125">
        <f>VLOOKUP(F898,'料金、単位一覧'!$A$99:$N$113,9,0)</f>
        <v>0</v>
      </c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>
        <f t="shared" si="166"/>
        <v>0</v>
      </c>
      <c r="AQ898" s="126" t="s">
        <v>217</v>
      </c>
      <c r="AR898" s="127">
        <f t="shared" ref="AR898:AR909" si="168">AP898*J898</f>
        <v>0</v>
      </c>
      <c r="AS898" s="34"/>
      <c r="AT898" s="130">
        <f t="shared" si="167"/>
        <v>0</v>
      </c>
    </row>
    <row r="899" spans="1:46" ht="12.65" customHeight="1" x14ac:dyDescent="0.2">
      <c r="A899" s="121"/>
      <c r="B899" s="296"/>
      <c r="C899" s="296"/>
      <c r="D899" s="296"/>
      <c r="E899" s="296"/>
      <c r="F899" s="280" t="str">
        <f>'料金、単位一覧'!$A$102</f>
        <v>リハビリパンツ代</v>
      </c>
      <c r="G899" s="281"/>
      <c r="H899" s="281"/>
      <c r="I899" s="281"/>
      <c r="J899" s="125">
        <f>VLOOKUP(F899,'料金、単位一覧'!$A$99:$N$113,9,0)</f>
        <v>0</v>
      </c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>
        <f t="shared" si="166"/>
        <v>0</v>
      </c>
      <c r="AQ899" s="126" t="s">
        <v>217</v>
      </c>
      <c r="AR899" s="127">
        <f t="shared" si="168"/>
        <v>0</v>
      </c>
      <c r="AS899" s="34"/>
      <c r="AT899" s="130">
        <f t="shared" si="167"/>
        <v>0</v>
      </c>
    </row>
    <row r="900" spans="1:46" ht="12.65" customHeight="1" x14ac:dyDescent="0.2">
      <c r="A900" s="121"/>
      <c r="B900" s="296"/>
      <c r="C900" s="296"/>
      <c r="D900" s="296"/>
      <c r="E900" s="296"/>
      <c r="F900" s="280" t="str">
        <f>'料金、単位一覧'!$A$103</f>
        <v>おむつ代</v>
      </c>
      <c r="G900" s="281"/>
      <c r="H900" s="281"/>
      <c r="I900" s="281"/>
      <c r="J900" s="125">
        <f>VLOOKUP(F900,'料金、単位一覧'!$A$99:$N$113,9,0)</f>
        <v>0</v>
      </c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>
        <f t="shared" si="166"/>
        <v>0</v>
      </c>
      <c r="AQ900" s="126" t="s">
        <v>217</v>
      </c>
      <c r="AR900" s="127">
        <f t="shared" si="168"/>
        <v>0</v>
      </c>
      <c r="AS900" s="34"/>
      <c r="AT900" s="130">
        <f t="shared" si="167"/>
        <v>0</v>
      </c>
    </row>
    <row r="901" spans="1:46" ht="12.65" customHeight="1" x14ac:dyDescent="0.2">
      <c r="A901" s="121"/>
      <c r="B901" s="296"/>
      <c r="C901" s="296"/>
      <c r="D901" s="296"/>
      <c r="E901" s="296"/>
      <c r="F901" s="280" t="str">
        <f>'料金、単位一覧'!$A$104</f>
        <v>お泊りサービス</v>
      </c>
      <c r="G901" s="281"/>
      <c r="H901" s="281"/>
      <c r="I901" s="281"/>
      <c r="J901" s="125">
        <f>VLOOKUP(F901,'料金、単位一覧'!$A$99:$N$113,9,0)</f>
        <v>0</v>
      </c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>
        <f t="shared" si="166"/>
        <v>0</v>
      </c>
      <c r="AQ901" s="126" t="s">
        <v>217</v>
      </c>
      <c r="AR901" s="127">
        <f t="shared" si="168"/>
        <v>0</v>
      </c>
      <c r="AS901" s="34"/>
      <c r="AT901" s="130">
        <f t="shared" si="167"/>
        <v>0</v>
      </c>
    </row>
    <row r="902" spans="1:46" ht="12.65" customHeight="1" x14ac:dyDescent="0.2">
      <c r="A902" s="121"/>
      <c r="B902" s="296"/>
      <c r="C902" s="296"/>
      <c r="D902" s="296"/>
      <c r="E902" s="296"/>
      <c r="F902" s="280" t="str">
        <f>'料金、単位一覧'!$A$105</f>
        <v>シーツ交換代</v>
      </c>
      <c r="G902" s="281"/>
      <c r="H902" s="281"/>
      <c r="I902" s="281"/>
      <c r="J902" s="125">
        <f>VLOOKUP(F902,'料金、単位一覧'!$A$99:$N$113,9,0)</f>
        <v>0</v>
      </c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>
        <f t="shared" si="166"/>
        <v>0</v>
      </c>
      <c r="AQ902" s="126" t="s">
        <v>217</v>
      </c>
      <c r="AR902" s="127">
        <f t="shared" si="168"/>
        <v>0</v>
      </c>
      <c r="AS902" s="34"/>
      <c r="AT902" s="130">
        <f t="shared" si="167"/>
        <v>0</v>
      </c>
    </row>
    <row r="903" spans="1:46" ht="12.65" customHeight="1" x14ac:dyDescent="0.2">
      <c r="A903" s="121"/>
      <c r="B903" s="296"/>
      <c r="C903" s="296"/>
      <c r="D903" s="296"/>
      <c r="E903" s="296"/>
      <c r="F903" s="280" t="str">
        <f>'料金、単位一覧'!$A$106</f>
        <v>夕食代</v>
      </c>
      <c r="G903" s="281"/>
      <c r="H903" s="281"/>
      <c r="I903" s="281"/>
      <c r="J903" s="125">
        <f>VLOOKUP(F903,'料金、単位一覧'!$A$99:$N$113,9,0)</f>
        <v>0</v>
      </c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>
        <f t="shared" si="166"/>
        <v>0</v>
      </c>
      <c r="AQ903" s="126" t="s">
        <v>217</v>
      </c>
      <c r="AR903" s="127">
        <f t="shared" si="168"/>
        <v>0</v>
      </c>
      <c r="AS903" s="34"/>
      <c r="AT903" s="130">
        <f t="shared" si="167"/>
        <v>0</v>
      </c>
    </row>
    <row r="904" spans="1:46" ht="12.65" customHeight="1" x14ac:dyDescent="0.2">
      <c r="A904" s="121"/>
      <c r="B904" s="296"/>
      <c r="C904" s="296"/>
      <c r="D904" s="296"/>
      <c r="E904" s="296"/>
      <c r="F904" s="280" t="str">
        <f>'料金、単位一覧'!$A$107</f>
        <v>朝食代</v>
      </c>
      <c r="G904" s="281"/>
      <c r="H904" s="281"/>
      <c r="I904" s="281"/>
      <c r="J904" s="125">
        <f>VLOOKUP(F904,'料金、単位一覧'!$A$99:$N$113,9,0)</f>
        <v>0</v>
      </c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>
        <f t="shared" si="166"/>
        <v>0</v>
      </c>
      <c r="AQ904" s="126" t="s">
        <v>217</v>
      </c>
      <c r="AR904" s="127">
        <f t="shared" si="168"/>
        <v>0</v>
      </c>
      <c r="AS904" s="34"/>
      <c r="AT904" s="130">
        <f t="shared" si="167"/>
        <v>0</v>
      </c>
    </row>
    <row r="905" spans="1:46" ht="12.65" customHeight="1" x14ac:dyDescent="0.2">
      <c r="A905" s="121"/>
      <c r="B905" s="296"/>
      <c r="C905" s="296"/>
      <c r="D905" s="296"/>
      <c r="E905" s="296"/>
      <c r="F905" s="280" t="str">
        <f>'料金、単位一覧'!$A$108</f>
        <v>時間外利用料</v>
      </c>
      <c r="G905" s="281"/>
      <c r="H905" s="281"/>
      <c r="I905" s="281"/>
      <c r="J905" s="125">
        <f>VLOOKUP(F905,'料金、単位一覧'!$A$99:$N$113,9,0)</f>
        <v>0</v>
      </c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>
        <f t="shared" si="166"/>
        <v>0</v>
      </c>
      <c r="AQ905" s="126" t="s">
        <v>217</v>
      </c>
      <c r="AR905" s="127">
        <f t="shared" si="168"/>
        <v>0</v>
      </c>
      <c r="AS905" s="34"/>
      <c r="AT905" s="130">
        <f t="shared" si="167"/>
        <v>0</v>
      </c>
    </row>
    <row r="906" spans="1:46" ht="12.65" customHeight="1" x14ac:dyDescent="0.2">
      <c r="A906" s="121"/>
      <c r="B906" s="296"/>
      <c r="C906" s="296"/>
      <c r="D906" s="296"/>
      <c r="E906" s="296"/>
      <c r="F906" s="280" t="str">
        <f>'料金、単位一覧'!$A$109</f>
        <v>洗濯代</v>
      </c>
      <c r="G906" s="281"/>
      <c r="H906" s="281"/>
      <c r="I906" s="281"/>
      <c r="J906" s="125">
        <f>VLOOKUP(F906,'料金、単位一覧'!$A$99:$N$113,9,0)</f>
        <v>0</v>
      </c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>
        <f t="shared" si="166"/>
        <v>0</v>
      </c>
      <c r="AQ906" s="126" t="s">
        <v>217</v>
      </c>
      <c r="AR906" s="127">
        <f t="shared" si="168"/>
        <v>0</v>
      </c>
      <c r="AS906" s="34"/>
      <c r="AT906" s="130">
        <f t="shared" si="167"/>
        <v>0</v>
      </c>
    </row>
    <row r="907" spans="1:46" ht="12.65" customHeight="1" x14ac:dyDescent="0.2">
      <c r="A907" s="121"/>
      <c r="B907" s="296"/>
      <c r="C907" s="296"/>
      <c r="D907" s="296"/>
      <c r="E907" s="296"/>
      <c r="F907" s="280" t="str">
        <f>'料金、単位一覧'!$A$110</f>
        <v>通院サポート（最初の３時間）</v>
      </c>
      <c r="G907" s="281"/>
      <c r="H907" s="281"/>
      <c r="I907" s="281"/>
      <c r="J907" s="125">
        <f>VLOOKUP(F907,'料金、単位一覧'!$A$99:$N$113,9,0)</f>
        <v>0</v>
      </c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>
        <f t="shared" si="166"/>
        <v>0</v>
      </c>
      <c r="AQ907" s="126" t="s">
        <v>217</v>
      </c>
      <c r="AR907" s="127">
        <f t="shared" si="168"/>
        <v>0</v>
      </c>
      <c r="AS907" s="34"/>
      <c r="AT907" s="130">
        <f t="shared" si="167"/>
        <v>0</v>
      </c>
    </row>
    <row r="908" spans="1:46" ht="12.65" customHeight="1" x14ac:dyDescent="0.2">
      <c r="A908" s="121"/>
      <c r="B908" s="296"/>
      <c r="C908" s="296"/>
      <c r="D908" s="296"/>
      <c r="E908" s="296"/>
      <c r="F908" s="280" t="str">
        <f>'料金、単位一覧'!$A$111</f>
        <v>通院サポート延長（１時間毎）</v>
      </c>
      <c r="G908" s="281"/>
      <c r="H908" s="281"/>
      <c r="I908" s="281"/>
      <c r="J908" s="125">
        <f>VLOOKUP(F908,'料金、単位一覧'!$A$99:$N$113,9,0)</f>
        <v>0</v>
      </c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>
        <f t="shared" si="166"/>
        <v>0</v>
      </c>
      <c r="AQ908" s="126" t="s">
        <v>217</v>
      </c>
      <c r="AR908" s="127">
        <f t="shared" si="168"/>
        <v>0</v>
      </c>
      <c r="AS908" s="34"/>
      <c r="AT908" s="130">
        <f t="shared" si="167"/>
        <v>0</v>
      </c>
    </row>
    <row r="909" spans="1:46" ht="12.65" customHeight="1" x14ac:dyDescent="0.2">
      <c r="A909" s="121"/>
      <c r="B909" s="296"/>
      <c r="C909" s="296"/>
      <c r="D909" s="296"/>
      <c r="E909" s="296"/>
      <c r="F909" s="280" t="str">
        <f>'料金、単位一覧'!$A$112</f>
        <v>保険外事業利用（要介護）</v>
      </c>
      <c r="G909" s="281"/>
      <c r="H909" s="281"/>
      <c r="I909" s="281"/>
      <c r="J909" s="125">
        <f>VLOOKUP(F909,'料金、単位一覧'!$A$99:$N$113,9,0)</f>
        <v>0</v>
      </c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>
        <f t="shared" si="166"/>
        <v>0</v>
      </c>
      <c r="AQ909" s="126" t="s">
        <v>217</v>
      </c>
      <c r="AR909" s="127">
        <f t="shared" si="168"/>
        <v>0</v>
      </c>
      <c r="AS909" s="34"/>
      <c r="AT909" s="130">
        <f>AR909</f>
        <v>0</v>
      </c>
    </row>
    <row r="910" spans="1:46" ht="12.65" customHeight="1" x14ac:dyDescent="0.2">
      <c r="A910" s="121"/>
      <c r="B910" s="296"/>
      <c r="C910" s="296"/>
      <c r="D910" s="296"/>
      <c r="E910" s="296"/>
      <c r="F910" s="280" t="str">
        <f>'料金、単位一覧'!$A$113</f>
        <v>通所介護実費請求（要支援）</v>
      </c>
      <c r="G910" s="281"/>
      <c r="H910" s="281"/>
      <c r="I910" s="281"/>
      <c r="J910" s="131">
        <f>VLOOKUP(F910,'料金、単位一覧'!$A$99:$N$113,9,0)</f>
        <v>0</v>
      </c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>
        <f>SUM(K910:AO910)</f>
        <v>0</v>
      </c>
      <c r="AQ910" s="126" t="s">
        <v>217</v>
      </c>
      <c r="AR910" s="127">
        <f>AP910*J910</f>
        <v>0</v>
      </c>
      <c r="AS910" s="34"/>
      <c r="AT910" s="130">
        <f>AR910</f>
        <v>0</v>
      </c>
    </row>
    <row r="911" spans="1:46" ht="12.65" customHeight="1" x14ac:dyDescent="0.2">
      <c r="A911" s="121"/>
      <c r="B911" s="296" t="s">
        <v>218</v>
      </c>
      <c r="C911" s="296"/>
      <c r="D911" s="296"/>
      <c r="E911" s="296"/>
      <c r="F911" s="181"/>
      <c r="G911" s="300"/>
      <c r="H911" s="300"/>
      <c r="I911" s="301"/>
      <c r="J911" s="132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126" t="s">
        <v>217</v>
      </c>
      <c r="AQ911" s="126" t="s">
        <v>217</v>
      </c>
      <c r="AR911" s="127"/>
      <c r="AS911" s="34"/>
      <c r="AT911" s="130">
        <f t="shared" ref="AT911:AT913" si="169">AR911</f>
        <v>0</v>
      </c>
    </row>
    <row r="912" spans="1:46" ht="12.65" customHeight="1" x14ac:dyDescent="0.2">
      <c r="A912" s="121"/>
      <c r="B912" s="296"/>
      <c r="C912" s="296"/>
      <c r="D912" s="296"/>
      <c r="E912" s="296"/>
      <c r="F912" s="181"/>
      <c r="G912" s="300"/>
      <c r="H912" s="300"/>
      <c r="I912" s="301"/>
      <c r="J912" s="132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126" t="s">
        <v>217</v>
      </c>
      <c r="AQ912" s="126" t="s">
        <v>217</v>
      </c>
      <c r="AR912" s="127"/>
      <c r="AS912" s="34"/>
      <c r="AT912" s="130">
        <f t="shared" si="169"/>
        <v>0</v>
      </c>
    </row>
    <row r="913" spans="1:47" ht="12.65" customHeight="1" thickBot="1" x14ac:dyDescent="0.25">
      <c r="A913" s="121"/>
      <c r="B913" s="314"/>
      <c r="C913" s="314"/>
      <c r="D913" s="314"/>
      <c r="E913" s="314"/>
      <c r="F913" s="302"/>
      <c r="G913" s="303"/>
      <c r="H913" s="303"/>
      <c r="I913" s="304"/>
      <c r="J913" s="133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  <c r="AN913" s="102"/>
      <c r="AO913" s="102"/>
      <c r="AP913" s="134" t="s">
        <v>217</v>
      </c>
      <c r="AQ913" s="134" t="s">
        <v>217</v>
      </c>
      <c r="AR913" s="135"/>
      <c r="AS913" s="135"/>
      <c r="AT913" s="136">
        <f t="shared" si="169"/>
        <v>0</v>
      </c>
    </row>
    <row r="914" spans="1:47" ht="30" customHeight="1" thickBot="1" x14ac:dyDescent="0.25">
      <c r="A914" s="315" t="s">
        <v>9</v>
      </c>
      <c r="B914" s="316"/>
      <c r="C914" s="316"/>
      <c r="D914" s="316"/>
      <c r="E914" s="317"/>
      <c r="F914" s="297">
        <f>SUM(AT850:AT913)</f>
        <v>0</v>
      </c>
      <c r="G914" s="298"/>
      <c r="H914" s="298"/>
      <c r="I914" s="299"/>
      <c r="J914" s="137"/>
      <c r="K914" s="309" t="s">
        <v>28</v>
      </c>
      <c r="L914" s="306"/>
      <c r="M914" s="306"/>
      <c r="N914" s="306"/>
      <c r="O914" s="307"/>
      <c r="P914" s="310">
        <f>SUM(AT850:AT895)</f>
        <v>0</v>
      </c>
      <c r="Q914" s="298"/>
      <c r="R914" s="298"/>
      <c r="S914" s="298"/>
      <c r="T914" s="299"/>
      <c r="U914" s="305" t="s">
        <v>29</v>
      </c>
      <c r="V914" s="306"/>
      <c r="W914" s="306"/>
      <c r="X914" s="306"/>
      <c r="Y914" s="307"/>
      <c r="Z914" s="310">
        <f>SUM(AT896:AT913)</f>
        <v>0</v>
      </c>
      <c r="AA914" s="298"/>
      <c r="AB914" s="298"/>
      <c r="AC914" s="298"/>
      <c r="AD914" s="299"/>
      <c r="AE914" s="305" t="s">
        <v>30</v>
      </c>
      <c r="AF914" s="306"/>
      <c r="AG914" s="306"/>
      <c r="AH914" s="306"/>
      <c r="AI914" s="307"/>
      <c r="AJ914" s="308">
        <f>SUM(AQ851:AQ870,AQ872:AQ895)</f>
        <v>0</v>
      </c>
      <c r="AK914" s="298"/>
      <c r="AL914" s="298"/>
      <c r="AM914" s="298"/>
      <c r="AN914" s="298"/>
      <c r="AO914" s="299"/>
      <c r="AP914" s="138"/>
      <c r="AQ914" s="139"/>
      <c r="AR914" s="139"/>
      <c r="AS914" s="139"/>
      <c r="AT914" s="140"/>
    </row>
    <row r="915" spans="1:47" ht="17.25" customHeight="1" x14ac:dyDescent="0.2">
      <c r="A915" s="238" t="s">
        <v>1</v>
      </c>
      <c r="B915" s="239"/>
      <c r="C915" s="239"/>
      <c r="D915" s="239"/>
      <c r="E915" s="240"/>
      <c r="F915" s="240" t="s">
        <v>4</v>
      </c>
      <c r="G915" s="236"/>
      <c r="H915" s="236"/>
      <c r="I915" s="236"/>
      <c r="J915" s="107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36"/>
      <c r="AM915" s="236"/>
      <c r="AN915" s="236"/>
      <c r="AO915" s="236"/>
      <c r="AP915" s="237"/>
      <c r="AQ915" s="108">
        <f>IFERROR(ROUND(ROUND(VLOOKUP($O$2,'料金、単位一覧'!$A$79:$L$96,9,0)*SUM(AQ916:AQ960),0),"0"),0)</f>
        <v>0</v>
      </c>
      <c r="AR915" s="109">
        <f>TRUNC(TRUNC(SUM(AQ915,AQ916:AQ960)*'料金、単位一覧'!$P$4)-TRUNC(SUM(AQ916:AQ960)*'料金、単位一覧'!$P$4))</f>
        <v>0</v>
      </c>
      <c r="AS915" s="109">
        <f>TRUNC(AR915*A936,0)</f>
        <v>0</v>
      </c>
      <c r="AT915" s="110">
        <f>AR915-AS915</f>
        <v>0</v>
      </c>
      <c r="AU915" s="111">
        <f>AR915</f>
        <v>0</v>
      </c>
    </row>
    <row r="916" spans="1:47" ht="12.65" customHeight="1" x14ac:dyDescent="0.2">
      <c r="A916" s="292"/>
      <c r="B916" s="293"/>
      <c r="C916" s="293"/>
      <c r="D916" s="293"/>
      <c r="E916" s="294" t="s">
        <v>10</v>
      </c>
      <c r="F916" s="241" t="s">
        <v>11</v>
      </c>
      <c r="G916" s="241"/>
      <c r="H916" s="241"/>
      <c r="I916" s="241"/>
      <c r="J916" s="112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>
        <f>SUM(K916:AO916)</f>
        <v>0</v>
      </c>
      <c r="AQ916" s="113" t="str">
        <f>IF(AP916&gt;=1,CHOOSE($A927,'料金、単位一覧'!$H$7,'料金、単位一覧'!$H$8),"0")</f>
        <v>0</v>
      </c>
      <c r="AR916" s="311">
        <f>TRUNC(SUM(AQ916:AQ960)*'料金、単位一覧'!$P$4)</f>
        <v>0</v>
      </c>
      <c r="AS916" s="311">
        <f>TRUNC(AR916*A936,0)</f>
        <v>0</v>
      </c>
      <c r="AT916" s="318">
        <f>AR916-AS916</f>
        <v>0</v>
      </c>
      <c r="AU916" s="3"/>
    </row>
    <row r="917" spans="1:47" ht="12.65" customHeight="1" x14ac:dyDescent="0.2">
      <c r="A917" s="292"/>
      <c r="B917" s="293"/>
      <c r="C917" s="293"/>
      <c r="D917" s="293"/>
      <c r="E917" s="294"/>
      <c r="F917" s="245" t="s">
        <v>12</v>
      </c>
      <c r="G917" s="245"/>
      <c r="H917" s="245"/>
      <c r="I917" s="245"/>
      <c r="J917" s="64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>
        <f>SUM(K917:AO917)</f>
        <v>0</v>
      </c>
      <c r="AQ917" s="114">
        <f>IF(AP917&gt;=1,TRUNC(CHOOSE($A927,'料金、単位一覧'!$K$7*AP917,'料金、単位一覧'!$K$8*AP917),"0"),0)</f>
        <v>0</v>
      </c>
      <c r="AR917" s="312"/>
      <c r="AS917" s="312"/>
      <c r="AT917" s="319"/>
    </row>
    <row r="918" spans="1:47" ht="12.65" customHeight="1" x14ac:dyDescent="0.2">
      <c r="A918" s="292"/>
      <c r="B918" s="293"/>
      <c r="C918" s="293"/>
      <c r="D918" s="293"/>
      <c r="E918" s="294"/>
      <c r="F918" s="245" t="str">
        <f>'料金、単位一覧'!$A$22</f>
        <v>生活機能向上グループ活動加算</v>
      </c>
      <c r="G918" s="245"/>
      <c r="H918" s="245"/>
      <c r="I918" s="245"/>
      <c r="J918" s="115">
        <f>VLOOKUP(F918,'料金、単位一覧'!$A$22:$N$28,9,0)</f>
        <v>100</v>
      </c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>
        <f>SUM(K918:AO918)</f>
        <v>0</v>
      </c>
      <c r="AQ918" s="30" t="str">
        <f>IF(AP918&gt;=1,J918,"0")</f>
        <v>0</v>
      </c>
      <c r="AR918" s="312"/>
      <c r="AS918" s="312"/>
      <c r="AT918" s="319"/>
    </row>
    <row r="919" spans="1:47" ht="12.65" customHeight="1" x14ac:dyDescent="0.2">
      <c r="A919" s="292"/>
      <c r="B919" s="293"/>
      <c r="C919" s="293"/>
      <c r="D919" s="293"/>
      <c r="E919" s="294"/>
      <c r="F919" s="245" t="str">
        <f>'料金、単位一覧'!$A$23</f>
        <v>若年性認知症利用者受入加算</v>
      </c>
      <c r="G919" s="245"/>
      <c r="H919" s="245"/>
      <c r="I919" s="245"/>
      <c r="J919" s="115">
        <f>VLOOKUP(F919,'料金、単位一覧'!$A$22:$N$28,9,0)</f>
        <v>240</v>
      </c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>
        <f t="shared" ref="AP919:AP928" si="170">SUM(K919:AO919)</f>
        <v>0</v>
      </c>
      <c r="AQ919" s="30" t="str">
        <f>IF(AP919&gt;=1,J919,"0")</f>
        <v>0</v>
      </c>
      <c r="AR919" s="312"/>
      <c r="AS919" s="312"/>
      <c r="AT919" s="319"/>
    </row>
    <row r="920" spans="1:47" ht="12.65" customHeight="1" x14ac:dyDescent="0.2">
      <c r="A920" s="292"/>
      <c r="B920" s="293"/>
      <c r="C920" s="293"/>
      <c r="D920" s="293"/>
      <c r="E920" s="294"/>
      <c r="F920" s="245" t="str">
        <f>'料金、単位一覧'!$A$24</f>
        <v>栄養アセスメント加算</v>
      </c>
      <c r="G920" s="245"/>
      <c r="H920" s="245"/>
      <c r="I920" s="245"/>
      <c r="J920" s="115">
        <f>VLOOKUP(F920,'料金、単位一覧'!$A$22:$N$28,9,0)</f>
        <v>50</v>
      </c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>
        <f t="shared" si="170"/>
        <v>0</v>
      </c>
      <c r="AQ920" s="30" t="str">
        <f t="shared" ref="AQ920:AQ924" si="171">IF(AP920&gt;=1,J920,"0")</f>
        <v>0</v>
      </c>
      <c r="AR920" s="312"/>
      <c r="AS920" s="312"/>
      <c r="AT920" s="319"/>
    </row>
    <row r="921" spans="1:47" ht="12.65" customHeight="1" x14ac:dyDescent="0.2">
      <c r="A921" s="292"/>
      <c r="B921" s="293"/>
      <c r="C921" s="293"/>
      <c r="D921" s="293"/>
      <c r="E921" s="294"/>
      <c r="F921" s="245" t="str">
        <f>'料金、単位一覧'!$A$25</f>
        <v>栄養改善加算</v>
      </c>
      <c r="G921" s="245"/>
      <c r="H921" s="245"/>
      <c r="I921" s="245"/>
      <c r="J921" s="115">
        <f>VLOOKUP(F921,'料金、単位一覧'!$A$22:$N$28,9,0)</f>
        <v>200</v>
      </c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>
        <f t="shared" si="170"/>
        <v>0</v>
      </c>
      <c r="AQ921" s="30" t="str">
        <f t="shared" si="171"/>
        <v>0</v>
      </c>
      <c r="AR921" s="312"/>
      <c r="AS921" s="312"/>
      <c r="AT921" s="319"/>
    </row>
    <row r="922" spans="1:47" ht="12.65" customHeight="1" x14ac:dyDescent="0.2">
      <c r="A922" s="292"/>
      <c r="B922" s="293"/>
      <c r="C922" s="293"/>
      <c r="D922" s="293"/>
      <c r="E922" s="294"/>
      <c r="F922" s="245" t="str">
        <f>'料金、単位一覧'!$A$26</f>
        <v>生活機能向上加算(Ⅰ)</v>
      </c>
      <c r="G922" s="245"/>
      <c r="H922" s="245"/>
      <c r="I922" s="245"/>
      <c r="J922" s="115">
        <f>VLOOKUP(F922,'料金、単位一覧'!$A$22:$N$28,9,0)</f>
        <v>150</v>
      </c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>
        <f t="shared" si="170"/>
        <v>0</v>
      </c>
      <c r="AQ922" s="30" t="str">
        <f t="shared" si="171"/>
        <v>0</v>
      </c>
      <c r="AR922" s="312"/>
      <c r="AS922" s="312"/>
      <c r="AT922" s="319"/>
    </row>
    <row r="923" spans="1:47" ht="12.65" customHeight="1" x14ac:dyDescent="0.2">
      <c r="A923" s="292"/>
      <c r="B923" s="293"/>
      <c r="C923" s="293"/>
      <c r="D923" s="293"/>
      <c r="E923" s="294"/>
      <c r="F923" s="245" t="str">
        <f>'料金、単位一覧'!$A$27</f>
        <v>生活機能向上加算(Ⅱ)</v>
      </c>
      <c r="G923" s="245"/>
      <c r="H923" s="245"/>
      <c r="I923" s="245"/>
      <c r="J923" s="115">
        <f>VLOOKUP(F923,'料金、単位一覧'!$A$22:$N$28,9,0)</f>
        <v>160</v>
      </c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>
        <f t="shared" si="170"/>
        <v>0</v>
      </c>
      <c r="AQ923" s="30" t="str">
        <f t="shared" si="171"/>
        <v>0</v>
      </c>
      <c r="AR923" s="312"/>
      <c r="AS923" s="312"/>
      <c r="AT923" s="319"/>
    </row>
    <row r="924" spans="1:47" ht="12.65" customHeight="1" x14ac:dyDescent="0.2">
      <c r="A924" s="292"/>
      <c r="B924" s="293"/>
      <c r="C924" s="293"/>
      <c r="D924" s="293"/>
      <c r="E924" s="294"/>
      <c r="F924" s="245" t="str">
        <f>'料金、単位一覧'!$A$28</f>
        <v>一体的サービス提供加算</v>
      </c>
      <c r="G924" s="245"/>
      <c r="H924" s="245"/>
      <c r="I924" s="245"/>
      <c r="J924" s="115">
        <f>VLOOKUP(F924,'料金、単位一覧'!$A$22:$N$28,9,0)</f>
        <v>480</v>
      </c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>
        <f t="shared" si="170"/>
        <v>0</v>
      </c>
      <c r="AQ924" s="30" t="str">
        <f t="shared" si="171"/>
        <v>0</v>
      </c>
      <c r="AR924" s="312"/>
      <c r="AS924" s="312"/>
      <c r="AT924" s="319"/>
    </row>
    <row r="925" spans="1:47" ht="12.65" customHeight="1" x14ac:dyDescent="0.2">
      <c r="A925" s="270"/>
      <c r="B925" s="271"/>
      <c r="C925" s="271"/>
      <c r="D925" s="271"/>
      <c r="E925" s="295"/>
      <c r="F925" s="246" t="str">
        <f>'料金、単位一覧'!$A$17</f>
        <v>サービス提供体制強化加算(Ⅰ)</v>
      </c>
      <c r="G925" s="247"/>
      <c r="H925" s="247"/>
      <c r="I925" s="248"/>
      <c r="J925" s="116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  <c r="AH925" s="117"/>
      <c r="AI925" s="117"/>
      <c r="AJ925" s="117"/>
      <c r="AK925" s="117"/>
      <c r="AL925" s="117"/>
      <c r="AM925" s="117"/>
      <c r="AN925" s="117"/>
      <c r="AO925" s="117"/>
      <c r="AP925" s="28">
        <f t="shared" si="170"/>
        <v>0</v>
      </c>
      <c r="AQ925" s="30" t="str">
        <f>IF(AP925&gt;=1,CHOOSE($A927,'料金、単位一覧'!$I$17,'料金、単位一覧'!$L$17),"0")</f>
        <v>0</v>
      </c>
      <c r="AR925" s="312"/>
      <c r="AS925" s="312"/>
      <c r="AT925" s="319"/>
    </row>
    <row r="926" spans="1:47" ht="12.65" customHeight="1" x14ac:dyDescent="0.2">
      <c r="A926" s="249" t="s">
        <v>22</v>
      </c>
      <c r="B926" s="250"/>
      <c r="C926" s="250"/>
      <c r="D926" s="250"/>
      <c r="E926" s="251"/>
      <c r="F926" s="246" t="str">
        <f>'料金、単位一覧'!$A$18</f>
        <v>サービス提供体制強化加算(Ⅱ)</v>
      </c>
      <c r="G926" s="247"/>
      <c r="H926" s="247"/>
      <c r="I926" s="248"/>
      <c r="J926" s="116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  <c r="AH926" s="117"/>
      <c r="AI926" s="117"/>
      <c r="AJ926" s="117"/>
      <c r="AK926" s="117"/>
      <c r="AL926" s="117"/>
      <c r="AM926" s="117"/>
      <c r="AN926" s="117"/>
      <c r="AO926" s="117"/>
      <c r="AP926" s="28">
        <f t="shared" si="170"/>
        <v>0</v>
      </c>
      <c r="AQ926" s="30" t="str">
        <f>IF(AP926&gt;=1,CHOOSE($A927,'料金、単位一覧'!$I$18,'料金、単位一覧'!$L$18),"0")</f>
        <v>0</v>
      </c>
      <c r="AR926" s="312"/>
      <c r="AS926" s="312"/>
      <c r="AT926" s="319"/>
    </row>
    <row r="927" spans="1:47" ht="12.65" customHeight="1" x14ac:dyDescent="0.2">
      <c r="A927" s="267"/>
      <c r="B927" s="268"/>
      <c r="C927" s="268"/>
      <c r="D927" s="268"/>
      <c r="E927" s="269"/>
      <c r="F927" s="246" t="str">
        <f>'料金、単位一覧'!$A$19</f>
        <v>サービス提供体制強化加算(Ⅲ)</v>
      </c>
      <c r="G927" s="247"/>
      <c r="H927" s="247"/>
      <c r="I927" s="248"/>
      <c r="J927" s="116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  <c r="AK927" s="117"/>
      <c r="AL927" s="117"/>
      <c r="AM927" s="117"/>
      <c r="AN927" s="117"/>
      <c r="AO927" s="117"/>
      <c r="AP927" s="28">
        <f t="shared" si="170"/>
        <v>0</v>
      </c>
      <c r="AQ927" s="30" t="str">
        <f>IF(AP927&gt;=1,CHOOSE($A927,'料金、単位一覧'!$I$19,'料金、単位一覧'!$L$19),"0")</f>
        <v>0</v>
      </c>
      <c r="AR927" s="312"/>
      <c r="AS927" s="312"/>
      <c r="AT927" s="319"/>
    </row>
    <row r="928" spans="1:47" ht="12.65" customHeight="1" x14ac:dyDescent="0.2">
      <c r="A928" s="270"/>
      <c r="B928" s="271"/>
      <c r="C928" s="271"/>
      <c r="D928" s="271"/>
      <c r="E928" s="272"/>
      <c r="F928" s="245" t="s">
        <v>14</v>
      </c>
      <c r="G928" s="245"/>
      <c r="H928" s="245"/>
      <c r="I928" s="245"/>
      <c r="J928" s="64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>
        <f t="shared" si="170"/>
        <v>0</v>
      </c>
      <c r="AQ928" s="30" t="str">
        <f>IF(AP928&gt;=1,CHOOSE($A927,'料金、単位一覧'!$E$31,'料金、単位一覧'!$E$32),"0")</f>
        <v>0</v>
      </c>
      <c r="AR928" s="312"/>
      <c r="AS928" s="312"/>
      <c r="AT928" s="319"/>
    </row>
    <row r="929" spans="1:46" ht="12.65" customHeight="1" x14ac:dyDescent="0.2">
      <c r="A929" s="278" t="s">
        <v>23</v>
      </c>
      <c r="B929" s="279"/>
      <c r="C929" s="279"/>
      <c r="D929" s="279"/>
      <c r="E929" s="279"/>
      <c r="F929" s="241" t="s">
        <v>209</v>
      </c>
      <c r="G929" s="241"/>
      <c r="H929" s="241"/>
      <c r="I929" s="241"/>
      <c r="J929" s="112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>
        <f>IF(SUM(K916:AO928)&gt;0,0,SUM(K929:AO929))</f>
        <v>0</v>
      </c>
      <c r="AQ929" s="113">
        <f>IFERROR(TRUNC(CHOOSE(A930,'料金、単位一覧'!$E$37,'料金、単位一覧'!$E$38,'料金、単位一覧'!$E$39,'料金、単位一覧'!$E$40,'料金、単位一覧'!$E$41)*AP929),0)</f>
        <v>0</v>
      </c>
      <c r="AR929" s="312"/>
      <c r="AS929" s="312"/>
      <c r="AT929" s="319"/>
    </row>
    <row r="930" spans="1:46" ht="12.65" customHeight="1" x14ac:dyDescent="0.2">
      <c r="A930" s="285"/>
      <c r="B930" s="286"/>
      <c r="C930" s="286"/>
      <c r="D930" s="286"/>
      <c r="E930" s="286"/>
      <c r="F930" s="245" t="s">
        <v>210</v>
      </c>
      <c r="G930" s="245"/>
      <c r="H930" s="245"/>
      <c r="I930" s="245"/>
      <c r="J930" s="64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>
        <f>IF(SUM(K916:AO928)&gt;0,0,SUM(K930:AO930))</f>
        <v>0</v>
      </c>
      <c r="AQ930" s="30">
        <f>IFERROR(TRUNC(CHOOSE(A930,'料金、単位一覧'!$H$37,'料金、単位一覧'!$H$38,'料金、単位一覧'!$H$39,'料金、単位一覧'!$H$40,'料金、単位一覧'!$H$41)*AP930),0)</f>
        <v>0</v>
      </c>
      <c r="AR930" s="312"/>
      <c r="AS930" s="312"/>
      <c r="AT930" s="319"/>
    </row>
    <row r="931" spans="1:46" ht="12.65" customHeight="1" x14ac:dyDescent="0.2">
      <c r="A931" s="285"/>
      <c r="B931" s="286"/>
      <c r="C931" s="286"/>
      <c r="D931" s="286"/>
      <c r="E931" s="286"/>
      <c r="F931" s="245" t="s">
        <v>211</v>
      </c>
      <c r="G931" s="245"/>
      <c r="H931" s="245"/>
      <c r="I931" s="245"/>
      <c r="J931" s="64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>
        <f>IF(SUM(K916:AO928)&gt;0,0,SUM(K931:AO931))</f>
        <v>0</v>
      </c>
      <c r="AQ931" s="30">
        <f>IFERROR(TRUNC(CHOOSE(A930,'料金、単位一覧'!$K$37,'料金、単位一覧'!$K$38,'料金、単位一覧'!$K$39,'料金、単位一覧'!$K$40,'料金、単位一覧'!$K$41)*AP931),0)</f>
        <v>0</v>
      </c>
      <c r="AR931" s="312"/>
      <c r="AS931" s="312"/>
      <c r="AT931" s="319"/>
    </row>
    <row r="932" spans="1:46" ht="12.65" customHeight="1" x14ac:dyDescent="0.2">
      <c r="A932" s="287" t="s">
        <v>24</v>
      </c>
      <c r="B932" s="288"/>
      <c r="C932" s="288"/>
      <c r="D932" s="288"/>
      <c r="E932" s="288"/>
      <c r="F932" s="245" t="s">
        <v>212</v>
      </c>
      <c r="G932" s="245"/>
      <c r="H932" s="245"/>
      <c r="I932" s="245"/>
      <c r="J932" s="64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>
        <f>IF(SUM(K916:AO928)&gt;0,0,SUM(K932:AO932))</f>
        <v>0</v>
      </c>
      <c r="AQ932" s="30">
        <f>IFERROR(TRUNC(CHOOSE(A930,'料金、単位一覧'!$N$37,'料金、単位一覧'!$N$38,'料金、単位一覧'!$N$39,'料金、単位一覧'!$N$40,'料金、単位一覧'!$N$41)*AP932),0)</f>
        <v>0</v>
      </c>
      <c r="AR932" s="312"/>
      <c r="AS932" s="312"/>
      <c r="AT932" s="319"/>
    </row>
    <row r="933" spans="1:46" ht="12.65" customHeight="1" x14ac:dyDescent="0.2">
      <c r="A933" s="273" t="str">
        <f>IF(A945="NG","↑介護度を選択",VLOOKUP("選択",A943:E944,2,0))</f>
        <v>↑介護度を選択</v>
      </c>
      <c r="B933" s="274"/>
      <c r="C933" s="274"/>
      <c r="D933" s="274"/>
      <c r="E933" s="274"/>
      <c r="F933" s="245" t="s">
        <v>213</v>
      </c>
      <c r="G933" s="245"/>
      <c r="H933" s="245"/>
      <c r="I933" s="245"/>
      <c r="J933" s="64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>
        <f>IF(SUM(K916:AO928)&gt;0,0,SUM(K933:AO933))</f>
        <v>0</v>
      </c>
      <c r="AQ933" s="30">
        <f>IFERROR(TRUNC(CHOOSE(A930,'料金、単位一覧'!$Q$37,'料金、単位一覧'!$Q$38,'料金、単位一覧'!$Q$39,'料金、単位一覧'!$Q$40,'料金、単位一覧'!$Q$41)*AP933),0)</f>
        <v>0</v>
      </c>
      <c r="AR933" s="312"/>
      <c r="AS933" s="312"/>
      <c r="AT933" s="319"/>
    </row>
    <row r="934" spans="1:46" ht="12.65" customHeight="1" x14ac:dyDescent="0.2">
      <c r="A934" s="273"/>
      <c r="B934" s="274"/>
      <c r="C934" s="274"/>
      <c r="D934" s="274"/>
      <c r="E934" s="274"/>
      <c r="F934" s="245" t="s">
        <v>214</v>
      </c>
      <c r="G934" s="245"/>
      <c r="H934" s="245"/>
      <c r="I934" s="245"/>
      <c r="J934" s="64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>
        <f>IF(SUM(K916:AO928)&gt;0,0,SUM(K934:AO934))</f>
        <v>0</v>
      </c>
      <c r="AQ934" s="31">
        <f>IFERROR(TRUNC(CHOOSE(A930,'料金、単位一覧'!$T$37,'料金、単位一覧'!$T$38,'料金、単位一覧'!$T$39,'料金、単位一覧'!$T$40,'料金、単位一覧'!$T$41)*AP934),0)</f>
        <v>0</v>
      </c>
      <c r="AR934" s="312"/>
      <c r="AS934" s="312"/>
      <c r="AT934" s="319"/>
    </row>
    <row r="935" spans="1:46" ht="13" x14ac:dyDescent="0.2">
      <c r="A935" s="278" t="s">
        <v>25</v>
      </c>
      <c r="B935" s="279"/>
      <c r="C935" s="279"/>
      <c r="D935" s="279"/>
      <c r="E935" s="279"/>
      <c r="F935" s="245" t="s">
        <v>215</v>
      </c>
      <c r="G935" s="245"/>
      <c r="H935" s="245"/>
      <c r="I935" s="245"/>
      <c r="J935" s="64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>
        <f>IF(SUM(K916:AO928)&gt;0,0,SUM(K935:AO935))</f>
        <v>0</v>
      </c>
      <c r="AQ935" s="31">
        <f>IFERROR(TRUNC(CHOOSE(A930,'料金、単位一覧'!$W$37,'料金、単位一覧'!$W$38,'料金、単位一覧'!$W$39,'料金、単位一覧'!$W$40,'料金、単位一覧'!$W$41)*AP935),0)</f>
        <v>0</v>
      </c>
      <c r="AR935" s="312"/>
      <c r="AS935" s="312"/>
      <c r="AT935" s="319"/>
    </row>
    <row r="936" spans="1:46" ht="13" x14ac:dyDescent="0.2">
      <c r="A936" s="282">
        <v>0.9</v>
      </c>
      <c r="B936" s="283"/>
      <c r="C936" s="283"/>
      <c r="D936" s="283"/>
      <c r="E936" s="283"/>
      <c r="F936" s="277" t="str">
        <f>'料金、単位一覧'!$A$64</f>
        <v>地域通所介護感染症災害3％加算</v>
      </c>
      <c r="G936" s="247"/>
      <c r="H936" s="247"/>
      <c r="I936" s="248"/>
      <c r="J936" s="11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>
        <f>IF(SUM(K929:AO935)&gt;0,0,SUM(K936:AO936))</f>
        <v>0</v>
      </c>
      <c r="AQ936" s="31" t="str">
        <f>IF($AA$2="する",ROUND(SUM(AQ929:AQ935)*0.03,0),"－")</f>
        <v>－</v>
      </c>
      <c r="AR936" s="312"/>
      <c r="AS936" s="312"/>
      <c r="AT936" s="319"/>
    </row>
    <row r="937" spans="1:46" ht="12.65" customHeight="1" x14ac:dyDescent="0.2">
      <c r="A937" s="282"/>
      <c r="B937" s="283"/>
      <c r="C937" s="283"/>
      <c r="D937" s="283"/>
      <c r="E937" s="284"/>
      <c r="F937" s="275" t="str">
        <f>'料金、単位一覧'!$A$44</f>
        <v>延長加算</v>
      </c>
      <c r="G937" s="276"/>
      <c r="H937" s="276"/>
      <c r="I937" s="119" t="str">
        <f>VLOOKUP(F937,'料金、単位一覧'!$A$44:$AD$65,26,0)</f>
        <v>1H</v>
      </c>
      <c r="J937" s="115">
        <f>VLOOKUP(F937,'料金、単位一覧'!$A$44:$N$65,9,0)</f>
        <v>50</v>
      </c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>
        <f t="shared" ref="AP937:AP959" si="172">IF(SUM($K$6:$AO$18)&gt;0,0,SUM(K937:AO937))</f>
        <v>0</v>
      </c>
      <c r="AQ937" s="31">
        <f>(COUNTIF($K937:$AO937,"&gt;=5")*($J937*5))+(COUNTIF($K937:$AO937,"=4")*($J937*4))+(COUNTIF($K937:$AO937,"=3")*($J937*3))+(COUNTIF($K937:$AO937,"=2")*($J937*2))+(COUNTIF($K937:$AO937,"=1")*$J937)</f>
        <v>0</v>
      </c>
      <c r="AR937" s="312"/>
      <c r="AS937" s="312"/>
      <c r="AT937" s="319"/>
    </row>
    <row r="938" spans="1:46" ht="12.65" customHeight="1" x14ac:dyDescent="0.2">
      <c r="A938" s="278" t="s">
        <v>26</v>
      </c>
      <c r="B938" s="279"/>
      <c r="C938" s="279"/>
      <c r="D938" s="279"/>
      <c r="E938" s="290"/>
      <c r="F938" s="275" t="str">
        <f>'料金、単位一覧'!$A$45</f>
        <v>個別機能訓練加算(Ⅰ)イ</v>
      </c>
      <c r="G938" s="276"/>
      <c r="H938" s="276"/>
      <c r="I938" s="119">
        <f>VLOOKUP(F938,'料金、単位一覧'!$A$44:$AD$65,26,0)</f>
        <v>0</v>
      </c>
      <c r="J938" s="115">
        <f>VLOOKUP(F938,'料金、単位一覧'!$A$44:$N$65,9,0)</f>
        <v>56</v>
      </c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>
        <f t="shared" si="172"/>
        <v>0</v>
      </c>
      <c r="AQ938" s="31">
        <f>AP938*J938</f>
        <v>0</v>
      </c>
      <c r="AR938" s="312"/>
      <c r="AS938" s="312"/>
      <c r="AT938" s="319"/>
    </row>
    <row r="939" spans="1:46" ht="12.65" customHeight="1" x14ac:dyDescent="0.2">
      <c r="A939" s="285"/>
      <c r="B939" s="286"/>
      <c r="C939" s="286"/>
      <c r="D939" s="286"/>
      <c r="E939" s="291"/>
      <c r="F939" s="275" t="str">
        <f>'料金、単位一覧'!$A$46</f>
        <v>個別機能訓練加算(Ⅰ)ロ</v>
      </c>
      <c r="G939" s="276"/>
      <c r="H939" s="276"/>
      <c r="I939" s="119">
        <f>VLOOKUP(F939,'料金、単位一覧'!$A$44:$AD$65,26,0)</f>
        <v>0</v>
      </c>
      <c r="J939" s="115">
        <f>VLOOKUP(F939,'料金、単位一覧'!$A$44:$N$65,9,0)</f>
        <v>76</v>
      </c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>
        <f t="shared" si="172"/>
        <v>0</v>
      </c>
      <c r="AQ939" s="31">
        <f>AP939*J939</f>
        <v>0</v>
      </c>
      <c r="AR939" s="312"/>
      <c r="AS939" s="312"/>
      <c r="AT939" s="319"/>
    </row>
    <row r="940" spans="1:46" ht="12.65" customHeight="1" x14ac:dyDescent="0.2">
      <c r="A940" s="285"/>
      <c r="B940" s="286"/>
      <c r="C940" s="286"/>
      <c r="D940" s="286"/>
      <c r="E940" s="291"/>
      <c r="F940" s="275" t="str">
        <f>'料金、単位一覧'!$A$47</f>
        <v>個別機能訓練加算(Ⅱ)</v>
      </c>
      <c r="G940" s="276"/>
      <c r="H940" s="276"/>
      <c r="I940" s="119" t="str">
        <f>VLOOKUP(F940,'料金、単位一覧'!$A$44:$AD$65,26,0)</f>
        <v>月1回</v>
      </c>
      <c r="J940" s="115">
        <f>VLOOKUP(F940,'料金、単位一覧'!$A$44:$N$65,9,0)</f>
        <v>20</v>
      </c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>
        <f t="shared" si="172"/>
        <v>0</v>
      </c>
      <c r="AQ940" s="31">
        <f>IF(AP940&gt;1,1,AP940)*J940</f>
        <v>0</v>
      </c>
      <c r="AR940" s="312"/>
      <c r="AS940" s="312"/>
      <c r="AT940" s="319"/>
    </row>
    <row r="941" spans="1:46" ht="12.65" customHeight="1" x14ac:dyDescent="0.2">
      <c r="A941" s="285"/>
      <c r="B941" s="286"/>
      <c r="C941" s="286"/>
      <c r="D941" s="286"/>
      <c r="E941" s="291"/>
      <c r="F941" s="275" t="str">
        <f>'料金、単位一覧'!$A$48</f>
        <v>入浴加算（Ⅰ）</v>
      </c>
      <c r="G941" s="276"/>
      <c r="H941" s="276"/>
      <c r="I941" s="119">
        <f>VLOOKUP(F941,'料金、単位一覧'!$A$44:$AD$65,26,0)</f>
        <v>0</v>
      </c>
      <c r="J941" s="115">
        <f>VLOOKUP(F941,'料金、単位一覧'!$A$44:$N$65,9,0)</f>
        <v>40</v>
      </c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>
        <f t="shared" si="172"/>
        <v>0</v>
      </c>
      <c r="AQ941" s="31">
        <f>AP941*J941</f>
        <v>0</v>
      </c>
      <c r="AR941" s="312"/>
      <c r="AS941" s="312"/>
      <c r="AT941" s="319"/>
    </row>
    <row r="942" spans="1:46" ht="12.65" customHeight="1" x14ac:dyDescent="0.2">
      <c r="A942" s="285"/>
      <c r="B942" s="286"/>
      <c r="C942" s="286"/>
      <c r="D942" s="286"/>
      <c r="E942" s="291"/>
      <c r="F942" s="275" t="str">
        <f>'料金、単位一覧'!$A$49</f>
        <v>入浴加算（Ⅱ）</v>
      </c>
      <c r="G942" s="276"/>
      <c r="H942" s="276"/>
      <c r="I942" s="119">
        <f>VLOOKUP(F942,'料金、単位一覧'!$A$44:$AD$65,26,0)</f>
        <v>0</v>
      </c>
      <c r="J942" s="115">
        <f>VLOOKUP(F942,'料金、単位一覧'!$A$44:$N$65,9,0)</f>
        <v>55</v>
      </c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>
        <f t="shared" si="172"/>
        <v>0</v>
      </c>
      <c r="AQ942" s="31">
        <f t="shared" ref="AQ942:AQ945" si="173">AP942*J942</f>
        <v>0</v>
      </c>
      <c r="AR942" s="312"/>
      <c r="AS942" s="312"/>
      <c r="AT942" s="319"/>
    </row>
    <row r="943" spans="1:46" ht="12.65" customHeight="1" x14ac:dyDescent="0.2">
      <c r="A943" s="120" t="str">
        <f>IF(B943&gt;0,"選択","－")</f>
        <v>－</v>
      </c>
      <c r="B943" s="171">
        <f>IFERROR(CHOOSE(A927,'料金、単位一覧'!$I$117,'料金、単位一覧'!$I$118),0)</f>
        <v>0</v>
      </c>
      <c r="C943" s="171"/>
      <c r="D943" s="171"/>
      <c r="E943" s="171"/>
      <c r="F943" s="275" t="str">
        <f>'料金、単位一覧'!$A$50</f>
        <v>認知症対応加算</v>
      </c>
      <c r="G943" s="276"/>
      <c r="H943" s="276"/>
      <c r="I943" s="119">
        <f>VLOOKUP(F943,'料金、単位一覧'!$A$44:$AD$65,26,0)</f>
        <v>0</v>
      </c>
      <c r="J943" s="115">
        <f>VLOOKUP(F943,'料金、単位一覧'!$A$44:$N$65,9,0)</f>
        <v>60</v>
      </c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>
        <f t="shared" si="172"/>
        <v>0</v>
      </c>
      <c r="AQ943" s="31">
        <f t="shared" si="173"/>
        <v>0</v>
      </c>
      <c r="AR943" s="312"/>
      <c r="AS943" s="312"/>
      <c r="AT943" s="319"/>
    </row>
    <row r="944" spans="1:46" ht="12.65" customHeight="1" x14ac:dyDescent="0.2">
      <c r="A944" s="120" t="str">
        <f>IF(B944&gt;0,"選択","－")</f>
        <v>－</v>
      </c>
      <c r="B944" s="171">
        <f>IFERROR(CHOOSE(A930,'料金、単位一覧'!$I$119,'料金、単位一覧'!$I$120,'料金、単位一覧'!$I$121,'料金、単位一覧'!$I$122,'料金、単位一覧'!$I$123),0)</f>
        <v>0</v>
      </c>
      <c r="C944" s="171"/>
      <c r="D944" s="171"/>
      <c r="E944" s="171"/>
      <c r="F944" s="275" t="str">
        <f>'料金、単位一覧'!$A$51</f>
        <v>若年性認知利用者受入加算</v>
      </c>
      <c r="G944" s="276"/>
      <c r="H944" s="276"/>
      <c r="I944" s="119">
        <f>VLOOKUP(F944,'料金、単位一覧'!$A$44:$AD$65,26,0)</f>
        <v>0</v>
      </c>
      <c r="J944" s="115">
        <f>VLOOKUP(F944,'料金、単位一覧'!$A$44:$N$65,9,0)</f>
        <v>60</v>
      </c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>
        <f t="shared" si="172"/>
        <v>0</v>
      </c>
      <c r="AQ944" s="31">
        <f t="shared" si="173"/>
        <v>0</v>
      </c>
      <c r="AR944" s="312"/>
      <c r="AS944" s="312"/>
      <c r="AT944" s="319"/>
    </row>
    <row r="945" spans="1:46" ht="13" x14ac:dyDescent="0.2">
      <c r="A945" s="289" t="str">
        <f>IF(A943=A944,"NG","OK")</f>
        <v>NG</v>
      </c>
      <c r="B945" s="171"/>
      <c r="C945" s="171"/>
      <c r="D945" s="171"/>
      <c r="E945" s="171"/>
      <c r="F945" s="275" t="str">
        <f>'料金、単位一覧'!$A$52</f>
        <v>中重度ケア体制加算</v>
      </c>
      <c r="G945" s="276"/>
      <c r="H945" s="276"/>
      <c r="I945" s="119">
        <f>VLOOKUP(F945,'料金、単位一覧'!$A$44:$AD$65,26,0)</f>
        <v>0</v>
      </c>
      <c r="J945" s="115">
        <f>VLOOKUP(F945,'料金、単位一覧'!$A$44:$N$65,9,0)</f>
        <v>45</v>
      </c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>
        <f t="shared" si="172"/>
        <v>0</v>
      </c>
      <c r="AQ945" s="31">
        <f t="shared" si="173"/>
        <v>0</v>
      </c>
      <c r="AR945" s="312"/>
      <c r="AS945" s="312"/>
      <c r="AT945" s="319"/>
    </row>
    <row r="946" spans="1:46" ht="13" x14ac:dyDescent="0.2">
      <c r="A946" s="121"/>
      <c r="B946" s="4"/>
      <c r="C946" s="4"/>
      <c r="D946" s="4"/>
      <c r="E946" s="4"/>
      <c r="F946" s="275" t="str">
        <f>'料金、単位一覧'!$A$53</f>
        <v>生活機能向上連携加算(Ⅰ)</v>
      </c>
      <c r="G946" s="276"/>
      <c r="H946" s="276"/>
      <c r="I946" s="119" t="str">
        <f>VLOOKUP(F946,'料金、単位一覧'!$A$44:$AD$65,26,0)</f>
        <v>月1回</v>
      </c>
      <c r="J946" s="115">
        <f>VLOOKUP(F946,'料金、単位一覧'!$A$44:$N$65,9,0)</f>
        <v>100</v>
      </c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>
        <f t="shared" si="172"/>
        <v>0</v>
      </c>
      <c r="AQ946" s="31">
        <f>IF(AP946&gt;1,1,AP946)*J946</f>
        <v>0</v>
      </c>
      <c r="AR946" s="312"/>
      <c r="AS946" s="312"/>
      <c r="AT946" s="319"/>
    </row>
    <row r="947" spans="1:46" ht="13" x14ac:dyDescent="0.2">
      <c r="A947" s="121"/>
      <c r="B947" s="4"/>
      <c r="C947" s="4"/>
      <c r="D947" s="4"/>
      <c r="E947" s="4"/>
      <c r="F947" s="275" t="str">
        <f>'料金、単位一覧'!$A$54</f>
        <v>生活機能向上連携加算(Ⅱ)</v>
      </c>
      <c r="G947" s="276"/>
      <c r="H947" s="276"/>
      <c r="I947" s="119" t="str">
        <f>VLOOKUP(F947,'料金、単位一覧'!$A$44:$AD$65,26,0)</f>
        <v>月1回</v>
      </c>
      <c r="J947" s="115">
        <f>VLOOKUP(F947,'料金、単位一覧'!$A$44:$N$65,9,0)</f>
        <v>200</v>
      </c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>
        <f t="shared" si="172"/>
        <v>0</v>
      </c>
      <c r="AQ947" s="31">
        <f t="shared" ref="AQ947:AQ950" si="174">IF(AP947&gt;1,1,AP947)*J947</f>
        <v>0</v>
      </c>
      <c r="AR947" s="312"/>
      <c r="AS947" s="312"/>
      <c r="AT947" s="319"/>
    </row>
    <row r="948" spans="1:46" ht="13" x14ac:dyDescent="0.2">
      <c r="A948" s="121"/>
      <c r="B948" s="4"/>
      <c r="C948" s="4"/>
      <c r="D948" s="4"/>
      <c r="E948" s="4"/>
      <c r="F948" s="275" t="str">
        <f>'料金、単位一覧'!$A$55</f>
        <v>ADL維持等加算(Ⅰ)</v>
      </c>
      <c r="G948" s="276"/>
      <c r="H948" s="276"/>
      <c r="I948" s="119" t="str">
        <f>VLOOKUP(F948,'料金、単位一覧'!$A$44:$AD$65,26,0)</f>
        <v>月1回</v>
      </c>
      <c r="J948" s="115">
        <f>VLOOKUP(F948,'料金、単位一覧'!$A$44:$N$65,9,0)</f>
        <v>30</v>
      </c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>
        <f t="shared" si="172"/>
        <v>0</v>
      </c>
      <c r="AQ948" s="31">
        <f t="shared" si="174"/>
        <v>0</v>
      </c>
      <c r="AR948" s="312"/>
      <c r="AS948" s="312"/>
      <c r="AT948" s="319"/>
    </row>
    <row r="949" spans="1:46" ht="13" x14ac:dyDescent="0.2">
      <c r="A949" s="121"/>
      <c r="B949" s="4"/>
      <c r="C949" s="4"/>
      <c r="D949" s="4"/>
      <c r="E949" s="4"/>
      <c r="F949" s="275" t="str">
        <f>'料金、単位一覧'!$A$56</f>
        <v>ADL維持等加算(Ⅱ)</v>
      </c>
      <c r="G949" s="276"/>
      <c r="H949" s="276"/>
      <c r="I949" s="119" t="str">
        <f>VLOOKUP(F949,'料金、単位一覧'!$A$44:$AD$65,26,0)</f>
        <v>月1回</v>
      </c>
      <c r="J949" s="115">
        <f>VLOOKUP(F949,'料金、単位一覧'!$A$44:$N$65,9,0)</f>
        <v>60</v>
      </c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>
        <f t="shared" si="172"/>
        <v>0</v>
      </c>
      <c r="AQ949" s="31">
        <f t="shared" si="174"/>
        <v>0</v>
      </c>
      <c r="AR949" s="312"/>
      <c r="AS949" s="312"/>
      <c r="AT949" s="319"/>
    </row>
    <row r="950" spans="1:46" ht="13" x14ac:dyDescent="0.2">
      <c r="A950" s="121"/>
      <c r="B950" s="4"/>
      <c r="C950" s="4"/>
      <c r="D950" s="4"/>
      <c r="E950" s="4"/>
      <c r="F950" s="275" t="str">
        <f>'料金、単位一覧'!$A$57</f>
        <v>栄養アセスメント加算</v>
      </c>
      <c r="G950" s="276"/>
      <c r="H950" s="276"/>
      <c r="I950" s="119" t="str">
        <f>VLOOKUP(F950,'料金、単位一覧'!$A$44:$AD$65,26,0)</f>
        <v>月1回</v>
      </c>
      <c r="J950" s="115">
        <f>VLOOKUP(F950,'料金、単位一覧'!$A$44:$N$65,9,0)</f>
        <v>50</v>
      </c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>
        <f t="shared" si="172"/>
        <v>0</v>
      </c>
      <c r="AQ950" s="31">
        <f t="shared" si="174"/>
        <v>0</v>
      </c>
      <c r="AR950" s="312"/>
      <c r="AS950" s="312"/>
      <c r="AT950" s="319"/>
    </row>
    <row r="951" spans="1:46" ht="13" x14ac:dyDescent="0.2">
      <c r="A951" s="121"/>
      <c r="B951" s="4"/>
      <c r="C951" s="4"/>
      <c r="D951" s="4"/>
      <c r="E951" s="4"/>
      <c r="F951" s="275" t="str">
        <f>'料金、単位一覧'!$A$58</f>
        <v>栄養改善加算</v>
      </c>
      <c r="G951" s="276"/>
      <c r="H951" s="276"/>
      <c r="I951" s="119" t="str">
        <f>VLOOKUP(F951,'料金、単位一覧'!$A$44:$AD$65,26,0)</f>
        <v>月2回</v>
      </c>
      <c r="J951" s="115">
        <f>VLOOKUP(F951,'料金、単位一覧'!$A$44:$N$65,9,0)</f>
        <v>200</v>
      </c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>
        <f t="shared" si="172"/>
        <v>0</v>
      </c>
      <c r="AQ951" s="31">
        <f>IF(AP951&gt;2,2,AP951)*J951</f>
        <v>0</v>
      </c>
      <c r="AR951" s="312"/>
      <c r="AS951" s="312"/>
      <c r="AT951" s="319"/>
    </row>
    <row r="952" spans="1:46" ht="13" x14ac:dyDescent="0.2">
      <c r="A952" s="121"/>
      <c r="B952" s="4"/>
      <c r="C952" s="4"/>
      <c r="D952" s="4"/>
      <c r="E952" s="4"/>
      <c r="F952" s="275" t="str">
        <f>'料金、単位一覧'!$A$59</f>
        <v>口腔・栄養スクリーニング加算(Ⅰ)</v>
      </c>
      <c r="G952" s="276"/>
      <c r="H952" s="276"/>
      <c r="I952" s="119" t="str">
        <f>VLOOKUP(F952,'料金、単位一覧'!$A$44:$AD$65,26,0)</f>
        <v>月1回</v>
      </c>
      <c r="J952" s="115">
        <f>VLOOKUP(F952,'料金、単位一覧'!$A$44:$N$65,9,0)</f>
        <v>20</v>
      </c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>
        <f t="shared" si="172"/>
        <v>0</v>
      </c>
      <c r="AQ952" s="31">
        <f t="shared" ref="AQ952:AQ953" si="175">IF(AP952&gt;1,1,AP952)*J952</f>
        <v>0</v>
      </c>
      <c r="AR952" s="312"/>
      <c r="AS952" s="312"/>
      <c r="AT952" s="319"/>
    </row>
    <row r="953" spans="1:46" ht="13" x14ac:dyDescent="0.2">
      <c r="A953" s="121"/>
      <c r="B953" s="4"/>
      <c r="C953" s="4"/>
      <c r="D953" s="4"/>
      <c r="E953" s="4"/>
      <c r="F953" s="275" t="str">
        <f>'料金、単位一覧'!$A$60</f>
        <v>口腔・栄養スクリーニング加算(Ⅱ)</v>
      </c>
      <c r="G953" s="276"/>
      <c r="H953" s="276"/>
      <c r="I953" s="119" t="str">
        <f>VLOOKUP(F953,'料金、単位一覧'!$A$44:$AD$65,26,0)</f>
        <v>月1回</v>
      </c>
      <c r="J953" s="115">
        <f>VLOOKUP(F953,'料金、単位一覧'!$A$44:$N$65,9,0)</f>
        <v>5</v>
      </c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>
        <f t="shared" si="172"/>
        <v>0</v>
      </c>
      <c r="AQ953" s="31">
        <f t="shared" si="175"/>
        <v>0</v>
      </c>
      <c r="AR953" s="312"/>
      <c r="AS953" s="312"/>
      <c r="AT953" s="319"/>
    </row>
    <row r="954" spans="1:46" ht="13" x14ac:dyDescent="0.2">
      <c r="A954" s="121"/>
      <c r="B954" s="4"/>
      <c r="C954" s="4"/>
      <c r="D954" s="4"/>
      <c r="E954" s="4"/>
      <c r="F954" s="275" t="str">
        <f>'料金、単位一覧'!$A$61</f>
        <v>口腔機能向上加算(Ⅰ)</v>
      </c>
      <c r="G954" s="276"/>
      <c r="H954" s="276"/>
      <c r="I954" s="119" t="str">
        <f>VLOOKUP(F954,'料金、単位一覧'!$A$44:$AD$65,26,0)</f>
        <v>月2回</v>
      </c>
      <c r="J954" s="115">
        <f>VLOOKUP(F954,'料金、単位一覧'!$A$44:$N$65,9,0)</f>
        <v>150</v>
      </c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>
        <f t="shared" si="172"/>
        <v>0</v>
      </c>
      <c r="AQ954" s="31">
        <f t="shared" ref="AQ954:AQ955" si="176">IF(AP954&gt;2,2,AP954)*J954</f>
        <v>0</v>
      </c>
      <c r="AR954" s="312"/>
      <c r="AS954" s="312"/>
      <c r="AT954" s="319"/>
    </row>
    <row r="955" spans="1:46" ht="12.65" customHeight="1" x14ac:dyDescent="0.2">
      <c r="A955" s="121"/>
      <c r="B955" s="4"/>
      <c r="C955" s="4"/>
      <c r="D955" s="4"/>
      <c r="E955" s="4"/>
      <c r="F955" s="275" t="str">
        <f>'料金、単位一覧'!$A$62</f>
        <v>口腔機能向上加算(Ⅱ)</v>
      </c>
      <c r="G955" s="276"/>
      <c r="H955" s="276"/>
      <c r="I955" s="119" t="str">
        <f>VLOOKUP(F955,'料金、単位一覧'!$A$44:$AD$65,26,0)</f>
        <v>月2回</v>
      </c>
      <c r="J955" s="115">
        <f>VLOOKUP(F955,'料金、単位一覧'!$A$44:$N$65,9,0)</f>
        <v>160</v>
      </c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>
        <f t="shared" si="172"/>
        <v>0</v>
      </c>
      <c r="AQ955" s="31">
        <f t="shared" si="176"/>
        <v>0</v>
      </c>
      <c r="AR955" s="312"/>
      <c r="AS955" s="312"/>
      <c r="AT955" s="319"/>
    </row>
    <row r="956" spans="1:46" ht="13" x14ac:dyDescent="0.2">
      <c r="A956" s="121"/>
      <c r="B956" s="4"/>
      <c r="C956" s="4"/>
      <c r="D956" s="4"/>
      <c r="E956" s="4"/>
      <c r="F956" s="275" t="str">
        <f>'料金、単位一覧'!$A$63</f>
        <v>科学的介護推進体制加算</v>
      </c>
      <c r="G956" s="276"/>
      <c r="H956" s="276"/>
      <c r="I956" s="119" t="str">
        <f>VLOOKUP(F956,'料金、単位一覧'!$A$44:$AD$65,26,0)</f>
        <v>月1回</v>
      </c>
      <c r="J956" s="115">
        <f>VLOOKUP(F956,'料金、単位一覧'!$A$44:$N$65,9,0)</f>
        <v>40</v>
      </c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>
        <f t="shared" si="172"/>
        <v>0</v>
      </c>
      <c r="AQ956" s="31">
        <f>IF(AP956&gt;1,1,AP956)*J956</f>
        <v>0</v>
      </c>
      <c r="AR956" s="312"/>
      <c r="AS956" s="312"/>
      <c r="AT956" s="319"/>
    </row>
    <row r="957" spans="1:46" ht="13" x14ac:dyDescent="0.2">
      <c r="A957" s="121"/>
      <c r="B957" s="4"/>
      <c r="C957" s="4"/>
      <c r="D957" s="4"/>
      <c r="E957" s="4"/>
      <c r="F957" s="246" t="str">
        <f>'料金、単位一覧'!$A$68</f>
        <v>サービス提供体制強化加算(Ⅰ)</v>
      </c>
      <c r="G957" s="247"/>
      <c r="H957" s="247"/>
      <c r="I957" s="248"/>
      <c r="J957" s="115">
        <f>VLOOKUP(F957,'料金、単位一覧'!$A$68:$N$70,9,0)</f>
        <v>22</v>
      </c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>
        <f t="shared" si="172"/>
        <v>0</v>
      </c>
      <c r="AQ957" s="31">
        <f t="shared" ref="AQ957:AQ960" si="177">AP957*J957</f>
        <v>0</v>
      </c>
      <c r="AR957" s="312"/>
      <c r="AS957" s="312"/>
      <c r="AT957" s="319"/>
    </row>
    <row r="958" spans="1:46" ht="13" x14ac:dyDescent="0.2">
      <c r="A958" s="122"/>
      <c r="B958" s="123"/>
      <c r="C958" s="123"/>
      <c r="D958" s="123"/>
      <c r="E958" s="37"/>
      <c r="F958" s="246" t="str">
        <f>'料金、単位一覧'!$A$69</f>
        <v>サービス提供体制強化加算(Ⅱ)</v>
      </c>
      <c r="G958" s="247"/>
      <c r="H958" s="247"/>
      <c r="I958" s="248"/>
      <c r="J958" s="115">
        <f>VLOOKUP(F958,'料金、単位一覧'!$A$68:$N$70,9,0)</f>
        <v>18</v>
      </c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>
        <f t="shared" si="172"/>
        <v>0</v>
      </c>
      <c r="AQ958" s="31">
        <f t="shared" si="177"/>
        <v>0</v>
      </c>
      <c r="AR958" s="312"/>
      <c r="AS958" s="312"/>
      <c r="AT958" s="319"/>
    </row>
    <row r="959" spans="1:46" ht="13" x14ac:dyDescent="0.2">
      <c r="A959" s="122"/>
      <c r="B959" s="123"/>
      <c r="C959" s="123"/>
      <c r="D959" s="123"/>
      <c r="E959" s="37"/>
      <c r="F959" s="246" t="str">
        <f>'料金、単位一覧'!$A$70</f>
        <v>サービス提供体制強化加算(Ⅲ)</v>
      </c>
      <c r="G959" s="247"/>
      <c r="H959" s="247"/>
      <c r="I959" s="248"/>
      <c r="J959" s="115">
        <f>VLOOKUP(F959,'料金、単位一覧'!$A$68:$N$70,9,0)</f>
        <v>6</v>
      </c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>
        <f t="shared" si="172"/>
        <v>0</v>
      </c>
      <c r="AQ959" s="31">
        <f t="shared" si="177"/>
        <v>0</v>
      </c>
      <c r="AR959" s="312"/>
      <c r="AS959" s="312"/>
      <c r="AT959" s="319"/>
    </row>
    <row r="960" spans="1:46" ht="12.65" customHeight="1" x14ac:dyDescent="0.2">
      <c r="A960" s="121"/>
      <c r="B960" s="4"/>
      <c r="C960" s="4"/>
      <c r="D960" s="4"/>
      <c r="E960" s="4"/>
      <c r="F960" s="246" t="s">
        <v>207</v>
      </c>
      <c r="G960" s="247"/>
      <c r="H960" s="247"/>
      <c r="I960" s="248"/>
      <c r="J960" s="124">
        <f>'料金、単位一覧'!$I$73</f>
        <v>-47</v>
      </c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>
        <f>IF(SUM($K$6:$AO$18)&gt;0,0,SUM(K960:AO960))</f>
        <v>0</v>
      </c>
      <c r="AQ960" s="31">
        <f t="shared" si="177"/>
        <v>0</v>
      </c>
      <c r="AR960" s="313"/>
      <c r="AS960" s="313"/>
      <c r="AT960" s="320"/>
    </row>
    <row r="961" spans="1:46" ht="12.65" customHeight="1" x14ac:dyDescent="0.2">
      <c r="A961" s="121"/>
      <c r="B961" s="296" t="s">
        <v>208</v>
      </c>
      <c r="C961" s="296"/>
      <c r="D961" s="296"/>
      <c r="E961" s="296"/>
      <c r="F961" s="280" t="str">
        <f>'料金、単位一覧'!$A$99</f>
        <v>昼食代</v>
      </c>
      <c r="G961" s="281"/>
      <c r="H961" s="281"/>
      <c r="I961" s="281"/>
      <c r="J961" s="125">
        <f>VLOOKUP(F961,'料金、単位一覧'!$A$99:$N$113,9,0)</f>
        <v>0</v>
      </c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>
        <f>SUM(K961:AO961)</f>
        <v>0</v>
      </c>
      <c r="AQ961" s="126" t="s">
        <v>217</v>
      </c>
      <c r="AR961" s="127">
        <f>AP961*J961</f>
        <v>0</v>
      </c>
      <c r="AS961" s="128"/>
      <c r="AT961" s="129">
        <f>AR961</f>
        <v>0</v>
      </c>
    </row>
    <row r="962" spans="1:46" ht="12.65" customHeight="1" x14ac:dyDescent="0.2">
      <c r="A962" s="121"/>
      <c r="B962" s="296"/>
      <c r="C962" s="296"/>
      <c r="D962" s="296"/>
      <c r="E962" s="296"/>
      <c r="F962" s="280" t="str">
        <f>'料金、単位一覧'!$A$100</f>
        <v>おやつ代</v>
      </c>
      <c r="G962" s="281"/>
      <c r="H962" s="281"/>
      <c r="I962" s="281"/>
      <c r="J962" s="125">
        <f>VLOOKUP(F962,'料金、単位一覧'!$A$99:$N$113,9,0)</f>
        <v>0</v>
      </c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>
        <f t="shared" ref="AP962:AP974" si="178">SUM(K962:AO962)</f>
        <v>0</v>
      </c>
      <c r="AQ962" s="126" t="s">
        <v>217</v>
      </c>
      <c r="AR962" s="127">
        <f>IFERROR(AP962*J962,"")</f>
        <v>0</v>
      </c>
      <c r="AS962" s="34"/>
      <c r="AT962" s="130">
        <f t="shared" ref="AT962:AT973" si="179">AR962</f>
        <v>0</v>
      </c>
    </row>
    <row r="963" spans="1:46" ht="12.65" customHeight="1" x14ac:dyDescent="0.2">
      <c r="A963" s="121"/>
      <c r="B963" s="296"/>
      <c r="C963" s="296"/>
      <c r="D963" s="296"/>
      <c r="E963" s="296"/>
      <c r="F963" s="280" t="str">
        <f>'料金、単位一覧'!$A$101</f>
        <v>パット代</v>
      </c>
      <c r="G963" s="281"/>
      <c r="H963" s="281"/>
      <c r="I963" s="281"/>
      <c r="J963" s="125">
        <f>VLOOKUP(F963,'料金、単位一覧'!$A$99:$N$113,9,0)</f>
        <v>0</v>
      </c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>
        <f t="shared" si="178"/>
        <v>0</v>
      </c>
      <c r="AQ963" s="126" t="s">
        <v>217</v>
      </c>
      <c r="AR963" s="127">
        <f t="shared" ref="AR963:AR974" si="180">AP963*J963</f>
        <v>0</v>
      </c>
      <c r="AS963" s="34"/>
      <c r="AT963" s="130">
        <f t="shared" si="179"/>
        <v>0</v>
      </c>
    </row>
    <row r="964" spans="1:46" ht="12.65" customHeight="1" x14ac:dyDescent="0.2">
      <c r="A964" s="121"/>
      <c r="B964" s="296"/>
      <c r="C964" s="296"/>
      <c r="D964" s="296"/>
      <c r="E964" s="296"/>
      <c r="F964" s="280" t="str">
        <f>'料金、単位一覧'!$A$102</f>
        <v>リハビリパンツ代</v>
      </c>
      <c r="G964" s="281"/>
      <c r="H964" s="281"/>
      <c r="I964" s="281"/>
      <c r="J964" s="125">
        <f>VLOOKUP(F964,'料金、単位一覧'!$A$99:$N$113,9,0)</f>
        <v>0</v>
      </c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>
        <f t="shared" si="178"/>
        <v>0</v>
      </c>
      <c r="AQ964" s="126" t="s">
        <v>217</v>
      </c>
      <c r="AR964" s="127">
        <f t="shared" si="180"/>
        <v>0</v>
      </c>
      <c r="AS964" s="34"/>
      <c r="AT964" s="130">
        <f t="shared" si="179"/>
        <v>0</v>
      </c>
    </row>
    <row r="965" spans="1:46" ht="12.65" customHeight="1" x14ac:dyDescent="0.2">
      <c r="A965" s="121"/>
      <c r="B965" s="296"/>
      <c r="C965" s="296"/>
      <c r="D965" s="296"/>
      <c r="E965" s="296"/>
      <c r="F965" s="280" t="str">
        <f>'料金、単位一覧'!$A$103</f>
        <v>おむつ代</v>
      </c>
      <c r="G965" s="281"/>
      <c r="H965" s="281"/>
      <c r="I965" s="281"/>
      <c r="J965" s="125">
        <f>VLOOKUP(F965,'料金、単位一覧'!$A$99:$N$113,9,0)</f>
        <v>0</v>
      </c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>
        <f t="shared" si="178"/>
        <v>0</v>
      </c>
      <c r="AQ965" s="126" t="s">
        <v>217</v>
      </c>
      <c r="AR965" s="127">
        <f t="shared" si="180"/>
        <v>0</v>
      </c>
      <c r="AS965" s="34"/>
      <c r="AT965" s="130">
        <f t="shared" si="179"/>
        <v>0</v>
      </c>
    </row>
    <row r="966" spans="1:46" ht="12.65" customHeight="1" x14ac:dyDescent="0.2">
      <c r="A966" s="121"/>
      <c r="B966" s="296"/>
      <c r="C966" s="296"/>
      <c r="D966" s="296"/>
      <c r="E966" s="296"/>
      <c r="F966" s="280" t="str">
        <f>'料金、単位一覧'!$A$104</f>
        <v>お泊りサービス</v>
      </c>
      <c r="G966" s="281"/>
      <c r="H966" s="281"/>
      <c r="I966" s="281"/>
      <c r="J966" s="125">
        <f>VLOOKUP(F966,'料金、単位一覧'!$A$99:$N$113,9,0)</f>
        <v>0</v>
      </c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>
        <f t="shared" si="178"/>
        <v>0</v>
      </c>
      <c r="AQ966" s="126" t="s">
        <v>217</v>
      </c>
      <c r="AR966" s="127">
        <f t="shared" si="180"/>
        <v>0</v>
      </c>
      <c r="AS966" s="34"/>
      <c r="AT966" s="130">
        <f t="shared" si="179"/>
        <v>0</v>
      </c>
    </row>
    <row r="967" spans="1:46" ht="12.65" customHeight="1" x14ac:dyDescent="0.2">
      <c r="A967" s="121"/>
      <c r="B967" s="296"/>
      <c r="C967" s="296"/>
      <c r="D967" s="296"/>
      <c r="E967" s="296"/>
      <c r="F967" s="280" t="str">
        <f>'料金、単位一覧'!$A$105</f>
        <v>シーツ交換代</v>
      </c>
      <c r="G967" s="281"/>
      <c r="H967" s="281"/>
      <c r="I967" s="281"/>
      <c r="J967" s="125">
        <f>VLOOKUP(F967,'料金、単位一覧'!$A$99:$N$113,9,0)</f>
        <v>0</v>
      </c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>
        <f t="shared" si="178"/>
        <v>0</v>
      </c>
      <c r="AQ967" s="126" t="s">
        <v>217</v>
      </c>
      <c r="AR967" s="127">
        <f t="shared" si="180"/>
        <v>0</v>
      </c>
      <c r="AS967" s="34"/>
      <c r="AT967" s="130">
        <f t="shared" si="179"/>
        <v>0</v>
      </c>
    </row>
    <row r="968" spans="1:46" ht="12.65" customHeight="1" x14ac:dyDescent="0.2">
      <c r="A968" s="121"/>
      <c r="B968" s="296"/>
      <c r="C968" s="296"/>
      <c r="D968" s="296"/>
      <c r="E968" s="296"/>
      <c r="F968" s="280" t="str">
        <f>'料金、単位一覧'!$A$106</f>
        <v>夕食代</v>
      </c>
      <c r="G968" s="281"/>
      <c r="H968" s="281"/>
      <c r="I968" s="281"/>
      <c r="J968" s="125">
        <f>VLOOKUP(F968,'料金、単位一覧'!$A$99:$N$113,9,0)</f>
        <v>0</v>
      </c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>
        <f t="shared" si="178"/>
        <v>0</v>
      </c>
      <c r="AQ968" s="126" t="s">
        <v>217</v>
      </c>
      <c r="AR968" s="127">
        <f t="shared" si="180"/>
        <v>0</v>
      </c>
      <c r="AS968" s="34"/>
      <c r="AT968" s="130">
        <f t="shared" si="179"/>
        <v>0</v>
      </c>
    </row>
    <row r="969" spans="1:46" ht="12.65" customHeight="1" x14ac:dyDescent="0.2">
      <c r="A969" s="121"/>
      <c r="B969" s="296"/>
      <c r="C969" s="296"/>
      <c r="D969" s="296"/>
      <c r="E969" s="296"/>
      <c r="F969" s="280" t="str">
        <f>'料金、単位一覧'!$A$107</f>
        <v>朝食代</v>
      </c>
      <c r="G969" s="281"/>
      <c r="H969" s="281"/>
      <c r="I969" s="281"/>
      <c r="J969" s="125">
        <f>VLOOKUP(F969,'料金、単位一覧'!$A$99:$N$113,9,0)</f>
        <v>0</v>
      </c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>
        <f t="shared" si="178"/>
        <v>0</v>
      </c>
      <c r="AQ969" s="126" t="s">
        <v>217</v>
      </c>
      <c r="AR969" s="127">
        <f t="shared" si="180"/>
        <v>0</v>
      </c>
      <c r="AS969" s="34"/>
      <c r="AT969" s="130">
        <f t="shared" si="179"/>
        <v>0</v>
      </c>
    </row>
    <row r="970" spans="1:46" ht="12.65" customHeight="1" x14ac:dyDescent="0.2">
      <c r="A970" s="121"/>
      <c r="B970" s="296"/>
      <c r="C970" s="296"/>
      <c r="D970" s="296"/>
      <c r="E970" s="296"/>
      <c r="F970" s="280" t="str">
        <f>'料金、単位一覧'!$A$108</f>
        <v>時間外利用料</v>
      </c>
      <c r="G970" s="281"/>
      <c r="H970" s="281"/>
      <c r="I970" s="281"/>
      <c r="J970" s="125">
        <f>VLOOKUP(F970,'料金、単位一覧'!$A$99:$N$113,9,0)</f>
        <v>0</v>
      </c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>
        <f t="shared" si="178"/>
        <v>0</v>
      </c>
      <c r="AQ970" s="126" t="s">
        <v>217</v>
      </c>
      <c r="AR970" s="127">
        <f t="shared" si="180"/>
        <v>0</v>
      </c>
      <c r="AS970" s="34"/>
      <c r="AT970" s="130">
        <f t="shared" si="179"/>
        <v>0</v>
      </c>
    </row>
    <row r="971" spans="1:46" ht="12.65" customHeight="1" x14ac:dyDescent="0.2">
      <c r="A971" s="121"/>
      <c r="B971" s="296"/>
      <c r="C971" s="296"/>
      <c r="D971" s="296"/>
      <c r="E971" s="296"/>
      <c r="F971" s="280" t="str">
        <f>'料金、単位一覧'!$A$109</f>
        <v>洗濯代</v>
      </c>
      <c r="G971" s="281"/>
      <c r="H971" s="281"/>
      <c r="I971" s="281"/>
      <c r="J971" s="125">
        <f>VLOOKUP(F971,'料金、単位一覧'!$A$99:$N$113,9,0)</f>
        <v>0</v>
      </c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>
        <f t="shared" si="178"/>
        <v>0</v>
      </c>
      <c r="AQ971" s="126" t="s">
        <v>217</v>
      </c>
      <c r="AR971" s="127">
        <f t="shared" si="180"/>
        <v>0</v>
      </c>
      <c r="AS971" s="34"/>
      <c r="AT971" s="130">
        <f t="shared" si="179"/>
        <v>0</v>
      </c>
    </row>
    <row r="972" spans="1:46" ht="12.65" customHeight="1" x14ac:dyDescent="0.2">
      <c r="A972" s="121"/>
      <c r="B972" s="296"/>
      <c r="C972" s="296"/>
      <c r="D972" s="296"/>
      <c r="E972" s="296"/>
      <c r="F972" s="280" t="str">
        <f>'料金、単位一覧'!$A$110</f>
        <v>通院サポート（最初の３時間）</v>
      </c>
      <c r="G972" s="281"/>
      <c r="H972" s="281"/>
      <c r="I972" s="281"/>
      <c r="J972" s="125">
        <f>VLOOKUP(F972,'料金、単位一覧'!$A$99:$N$113,9,0)</f>
        <v>0</v>
      </c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>
        <f t="shared" si="178"/>
        <v>0</v>
      </c>
      <c r="AQ972" s="126" t="s">
        <v>217</v>
      </c>
      <c r="AR972" s="127">
        <f t="shared" si="180"/>
        <v>0</v>
      </c>
      <c r="AS972" s="34"/>
      <c r="AT972" s="130">
        <f t="shared" si="179"/>
        <v>0</v>
      </c>
    </row>
    <row r="973" spans="1:46" ht="12.65" customHeight="1" x14ac:dyDescent="0.2">
      <c r="A973" s="121"/>
      <c r="B973" s="296"/>
      <c r="C973" s="296"/>
      <c r="D973" s="296"/>
      <c r="E973" s="296"/>
      <c r="F973" s="280" t="str">
        <f>'料金、単位一覧'!$A$111</f>
        <v>通院サポート延長（１時間毎）</v>
      </c>
      <c r="G973" s="281"/>
      <c r="H973" s="281"/>
      <c r="I973" s="281"/>
      <c r="J973" s="125">
        <f>VLOOKUP(F973,'料金、単位一覧'!$A$99:$N$113,9,0)</f>
        <v>0</v>
      </c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>
        <f t="shared" si="178"/>
        <v>0</v>
      </c>
      <c r="AQ973" s="126" t="s">
        <v>217</v>
      </c>
      <c r="AR973" s="127">
        <f t="shared" si="180"/>
        <v>0</v>
      </c>
      <c r="AS973" s="34"/>
      <c r="AT973" s="130">
        <f t="shared" si="179"/>
        <v>0</v>
      </c>
    </row>
    <row r="974" spans="1:46" ht="12.65" customHeight="1" x14ac:dyDescent="0.2">
      <c r="A974" s="121"/>
      <c r="B974" s="296"/>
      <c r="C974" s="296"/>
      <c r="D974" s="296"/>
      <c r="E974" s="296"/>
      <c r="F974" s="280" t="str">
        <f>'料金、単位一覧'!$A$112</f>
        <v>保険外事業利用（要介護）</v>
      </c>
      <c r="G974" s="281"/>
      <c r="H974" s="281"/>
      <c r="I974" s="281"/>
      <c r="J974" s="125">
        <f>VLOOKUP(F974,'料金、単位一覧'!$A$99:$N$113,9,0)</f>
        <v>0</v>
      </c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>
        <f t="shared" si="178"/>
        <v>0</v>
      </c>
      <c r="AQ974" s="126" t="s">
        <v>217</v>
      </c>
      <c r="AR974" s="127">
        <f t="shared" si="180"/>
        <v>0</v>
      </c>
      <c r="AS974" s="34"/>
      <c r="AT974" s="130">
        <f>AR974</f>
        <v>0</v>
      </c>
    </row>
    <row r="975" spans="1:46" ht="12.65" customHeight="1" x14ac:dyDescent="0.2">
      <c r="A975" s="121"/>
      <c r="B975" s="296"/>
      <c r="C975" s="296"/>
      <c r="D975" s="296"/>
      <c r="E975" s="296"/>
      <c r="F975" s="280" t="str">
        <f>'料金、単位一覧'!$A$113</f>
        <v>通所介護実費請求（要支援）</v>
      </c>
      <c r="G975" s="281"/>
      <c r="H975" s="281"/>
      <c r="I975" s="281"/>
      <c r="J975" s="131">
        <f>VLOOKUP(F975,'料金、単位一覧'!$A$99:$N$113,9,0)</f>
        <v>0</v>
      </c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>
        <f>SUM(K975:AO975)</f>
        <v>0</v>
      </c>
      <c r="AQ975" s="126" t="s">
        <v>217</v>
      </c>
      <c r="AR975" s="127">
        <f>AP975*J975</f>
        <v>0</v>
      </c>
      <c r="AS975" s="34"/>
      <c r="AT975" s="130">
        <f>AR975</f>
        <v>0</v>
      </c>
    </row>
    <row r="976" spans="1:46" ht="12.65" customHeight="1" x14ac:dyDescent="0.2">
      <c r="A976" s="121"/>
      <c r="B976" s="296" t="s">
        <v>218</v>
      </c>
      <c r="C976" s="296"/>
      <c r="D976" s="296"/>
      <c r="E976" s="296"/>
      <c r="F976" s="181"/>
      <c r="G976" s="300"/>
      <c r="H976" s="300"/>
      <c r="I976" s="301"/>
      <c r="J976" s="132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126" t="s">
        <v>217</v>
      </c>
      <c r="AQ976" s="126" t="s">
        <v>217</v>
      </c>
      <c r="AR976" s="127"/>
      <c r="AS976" s="34"/>
      <c r="AT976" s="130">
        <f t="shared" ref="AT976:AT978" si="181">AR976</f>
        <v>0</v>
      </c>
    </row>
    <row r="977" spans="1:47" ht="12.65" customHeight="1" x14ac:dyDescent="0.2">
      <c r="A977" s="121"/>
      <c r="B977" s="296"/>
      <c r="C977" s="296"/>
      <c r="D977" s="296"/>
      <c r="E977" s="296"/>
      <c r="F977" s="181"/>
      <c r="G977" s="300"/>
      <c r="H977" s="300"/>
      <c r="I977" s="301"/>
      <c r="J977" s="132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126" t="s">
        <v>217</v>
      </c>
      <c r="AQ977" s="126" t="s">
        <v>217</v>
      </c>
      <c r="AR977" s="127"/>
      <c r="AS977" s="34"/>
      <c r="AT977" s="130">
        <f t="shared" si="181"/>
        <v>0</v>
      </c>
    </row>
    <row r="978" spans="1:47" ht="12.65" customHeight="1" thickBot="1" x14ac:dyDescent="0.25">
      <c r="A978" s="121"/>
      <c r="B978" s="314"/>
      <c r="C978" s="314"/>
      <c r="D978" s="314"/>
      <c r="E978" s="314"/>
      <c r="F978" s="302"/>
      <c r="G978" s="303"/>
      <c r="H978" s="303"/>
      <c r="I978" s="304"/>
      <c r="J978" s="133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  <c r="AJ978" s="102"/>
      <c r="AK978" s="102"/>
      <c r="AL978" s="102"/>
      <c r="AM978" s="102"/>
      <c r="AN978" s="102"/>
      <c r="AO978" s="102"/>
      <c r="AP978" s="134" t="s">
        <v>217</v>
      </c>
      <c r="AQ978" s="134" t="s">
        <v>217</v>
      </c>
      <c r="AR978" s="135"/>
      <c r="AS978" s="135"/>
      <c r="AT978" s="136">
        <f t="shared" si="181"/>
        <v>0</v>
      </c>
    </row>
    <row r="979" spans="1:47" ht="30" customHeight="1" thickBot="1" x14ac:dyDescent="0.25">
      <c r="A979" s="315" t="s">
        <v>9</v>
      </c>
      <c r="B979" s="316"/>
      <c r="C979" s="316"/>
      <c r="D979" s="316"/>
      <c r="E979" s="317"/>
      <c r="F979" s="297">
        <f>SUM(AT915:AT978)</f>
        <v>0</v>
      </c>
      <c r="G979" s="298"/>
      <c r="H979" s="298"/>
      <c r="I979" s="299"/>
      <c r="J979" s="137"/>
      <c r="K979" s="309" t="s">
        <v>28</v>
      </c>
      <c r="L979" s="306"/>
      <c r="M979" s="306"/>
      <c r="N979" s="306"/>
      <c r="O979" s="307"/>
      <c r="P979" s="310">
        <f>SUM(AT915:AT960)</f>
        <v>0</v>
      </c>
      <c r="Q979" s="298"/>
      <c r="R979" s="298"/>
      <c r="S979" s="298"/>
      <c r="T979" s="299"/>
      <c r="U979" s="305" t="s">
        <v>29</v>
      </c>
      <c r="V979" s="306"/>
      <c r="W979" s="306"/>
      <c r="X979" s="306"/>
      <c r="Y979" s="307"/>
      <c r="Z979" s="310">
        <f>SUM(AT961:AT978)</f>
        <v>0</v>
      </c>
      <c r="AA979" s="298"/>
      <c r="AB979" s="298"/>
      <c r="AC979" s="298"/>
      <c r="AD979" s="299"/>
      <c r="AE979" s="305" t="s">
        <v>30</v>
      </c>
      <c r="AF979" s="306"/>
      <c r="AG979" s="306"/>
      <c r="AH979" s="306"/>
      <c r="AI979" s="307"/>
      <c r="AJ979" s="308">
        <f>SUM(AQ916:AQ935,AQ937:AQ960)</f>
        <v>0</v>
      </c>
      <c r="AK979" s="298"/>
      <c r="AL979" s="298"/>
      <c r="AM979" s="298"/>
      <c r="AN979" s="298"/>
      <c r="AO979" s="299"/>
      <c r="AP979" s="138"/>
      <c r="AQ979" s="139"/>
      <c r="AR979" s="139"/>
      <c r="AS979" s="139"/>
      <c r="AT979" s="140"/>
    </row>
    <row r="980" spans="1:47" ht="17.25" customHeight="1" x14ac:dyDescent="0.2">
      <c r="A980" s="238" t="s">
        <v>1</v>
      </c>
      <c r="B980" s="239"/>
      <c r="C980" s="239"/>
      <c r="D980" s="239"/>
      <c r="E980" s="240"/>
      <c r="F980" s="240" t="s">
        <v>4</v>
      </c>
      <c r="G980" s="236"/>
      <c r="H980" s="236"/>
      <c r="I980" s="236"/>
      <c r="J980" s="107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36"/>
      <c r="AM980" s="236"/>
      <c r="AN980" s="236"/>
      <c r="AO980" s="236"/>
      <c r="AP980" s="237"/>
      <c r="AQ980" s="108">
        <f>IFERROR(ROUND(ROUND(VLOOKUP($O$2,'料金、単位一覧'!$A$79:$L$96,9,0)*SUM(AQ981:AQ1025),0),"0"),0)</f>
        <v>0</v>
      </c>
      <c r="AR980" s="109">
        <f>TRUNC(TRUNC(SUM(AQ980,AQ981:AQ1025)*'料金、単位一覧'!$P$4)-TRUNC(SUM(AQ981:AQ1025)*'料金、単位一覧'!$P$4))</f>
        <v>0</v>
      </c>
      <c r="AS980" s="109">
        <f>TRUNC(AR980*A1001,0)</f>
        <v>0</v>
      </c>
      <c r="AT980" s="110">
        <f>AR980-AS980</f>
        <v>0</v>
      </c>
      <c r="AU980" s="111">
        <f>AR980</f>
        <v>0</v>
      </c>
    </row>
    <row r="981" spans="1:47" ht="12.65" customHeight="1" x14ac:dyDescent="0.2">
      <c r="A981" s="292"/>
      <c r="B981" s="293"/>
      <c r="C981" s="293"/>
      <c r="D981" s="293"/>
      <c r="E981" s="294" t="s">
        <v>10</v>
      </c>
      <c r="F981" s="241" t="s">
        <v>11</v>
      </c>
      <c r="G981" s="241"/>
      <c r="H981" s="241"/>
      <c r="I981" s="241"/>
      <c r="J981" s="112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>
        <f>SUM(K981:AO981)</f>
        <v>0</v>
      </c>
      <c r="AQ981" s="113" t="str">
        <f>IF(AP981&gt;=1,CHOOSE($A992,'料金、単位一覧'!$H$7,'料金、単位一覧'!$H$8),"0")</f>
        <v>0</v>
      </c>
      <c r="AR981" s="311">
        <f>TRUNC(SUM(AQ981:AQ1025)*'料金、単位一覧'!$P$4)</f>
        <v>0</v>
      </c>
      <c r="AS981" s="311">
        <f>TRUNC(AR981*A1001,0)</f>
        <v>0</v>
      </c>
      <c r="AT981" s="318">
        <f>AR981-AS981</f>
        <v>0</v>
      </c>
      <c r="AU981" s="3"/>
    </row>
    <row r="982" spans="1:47" ht="12.65" customHeight="1" x14ac:dyDescent="0.2">
      <c r="A982" s="292"/>
      <c r="B982" s="293"/>
      <c r="C982" s="293"/>
      <c r="D982" s="293"/>
      <c r="E982" s="294"/>
      <c r="F982" s="245" t="s">
        <v>12</v>
      </c>
      <c r="G982" s="245"/>
      <c r="H982" s="245"/>
      <c r="I982" s="245"/>
      <c r="J982" s="64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>
        <f>SUM(K982:AO982)</f>
        <v>0</v>
      </c>
      <c r="AQ982" s="114">
        <f>IF(AP982&gt;=1,TRUNC(CHOOSE($A992,'料金、単位一覧'!$K$7*AP982,'料金、単位一覧'!$K$8*AP982),"0"),0)</f>
        <v>0</v>
      </c>
      <c r="AR982" s="312"/>
      <c r="AS982" s="312"/>
      <c r="AT982" s="319"/>
    </row>
    <row r="983" spans="1:47" ht="12.65" customHeight="1" x14ac:dyDescent="0.2">
      <c r="A983" s="292"/>
      <c r="B983" s="293"/>
      <c r="C983" s="293"/>
      <c r="D983" s="293"/>
      <c r="E983" s="294"/>
      <c r="F983" s="245" t="str">
        <f>'料金、単位一覧'!$A$22</f>
        <v>生活機能向上グループ活動加算</v>
      </c>
      <c r="G983" s="245"/>
      <c r="H983" s="245"/>
      <c r="I983" s="245"/>
      <c r="J983" s="115">
        <f>VLOOKUP(F983,'料金、単位一覧'!$A$22:$N$28,9,0)</f>
        <v>100</v>
      </c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>
        <f>SUM(K983:AO983)</f>
        <v>0</v>
      </c>
      <c r="AQ983" s="30" t="str">
        <f>IF(AP983&gt;=1,J983,"0")</f>
        <v>0</v>
      </c>
      <c r="AR983" s="312"/>
      <c r="AS983" s="312"/>
      <c r="AT983" s="319"/>
    </row>
    <row r="984" spans="1:47" ht="12.65" customHeight="1" x14ac:dyDescent="0.2">
      <c r="A984" s="292"/>
      <c r="B984" s="293"/>
      <c r="C984" s="293"/>
      <c r="D984" s="293"/>
      <c r="E984" s="294"/>
      <c r="F984" s="245" t="str">
        <f>'料金、単位一覧'!$A$23</f>
        <v>若年性認知症利用者受入加算</v>
      </c>
      <c r="G984" s="245"/>
      <c r="H984" s="245"/>
      <c r="I984" s="245"/>
      <c r="J984" s="115">
        <f>VLOOKUP(F984,'料金、単位一覧'!$A$22:$N$28,9,0)</f>
        <v>240</v>
      </c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>
        <f t="shared" ref="AP984:AP993" si="182">SUM(K984:AO984)</f>
        <v>0</v>
      </c>
      <c r="AQ984" s="30" t="str">
        <f>IF(AP984&gt;=1,J984,"0")</f>
        <v>0</v>
      </c>
      <c r="AR984" s="312"/>
      <c r="AS984" s="312"/>
      <c r="AT984" s="319"/>
    </row>
    <row r="985" spans="1:47" ht="12.65" customHeight="1" x14ac:dyDescent="0.2">
      <c r="A985" s="292"/>
      <c r="B985" s="293"/>
      <c r="C985" s="293"/>
      <c r="D985" s="293"/>
      <c r="E985" s="294"/>
      <c r="F985" s="245" t="str">
        <f>'料金、単位一覧'!$A$24</f>
        <v>栄養アセスメント加算</v>
      </c>
      <c r="G985" s="245"/>
      <c r="H985" s="245"/>
      <c r="I985" s="245"/>
      <c r="J985" s="115">
        <f>VLOOKUP(F985,'料金、単位一覧'!$A$22:$N$28,9,0)</f>
        <v>50</v>
      </c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>
        <f t="shared" si="182"/>
        <v>0</v>
      </c>
      <c r="AQ985" s="30" t="str">
        <f t="shared" ref="AQ985:AQ989" si="183">IF(AP985&gt;=1,J985,"0")</f>
        <v>0</v>
      </c>
      <c r="AR985" s="312"/>
      <c r="AS985" s="312"/>
      <c r="AT985" s="319"/>
    </row>
    <row r="986" spans="1:47" ht="12.65" customHeight="1" x14ac:dyDescent="0.2">
      <c r="A986" s="292"/>
      <c r="B986" s="293"/>
      <c r="C986" s="293"/>
      <c r="D986" s="293"/>
      <c r="E986" s="294"/>
      <c r="F986" s="245" t="str">
        <f>'料金、単位一覧'!$A$25</f>
        <v>栄養改善加算</v>
      </c>
      <c r="G986" s="245"/>
      <c r="H986" s="245"/>
      <c r="I986" s="245"/>
      <c r="J986" s="115">
        <f>VLOOKUP(F986,'料金、単位一覧'!$A$22:$N$28,9,0)</f>
        <v>200</v>
      </c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>
        <f t="shared" si="182"/>
        <v>0</v>
      </c>
      <c r="AQ986" s="30" t="str">
        <f t="shared" si="183"/>
        <v>0</v>
      </c>
      <c r="AR986" s="312"/>
      <c r="AS986" s="312"/>
      <c r="AT986" s="319"/>
    </row>
    <row r="987" spans="1:47" ht="12.65" customHeight="1" x14ac:dyDescent="0.2">
      <c r="A987" s="292"/>
      <c r="B987" s="293"/>
      <c r="C987" s="293"/>
      <c r="D987" s="293"/>
      <c r="E987" s="294"/>
      <c r="F987" s="245" t="str">
        <f>'料金、単位一覧'!$A$26</f>
        <v>生活機能向上加算(Ⅰ)</v>
      </c>
      <c r="G987" s="245"/>
      <c r="H987" s="245"/>
      <c r="I987" s="245"/>
      <c r="J987" s="115">
        <f>VLOOKUP(F987,'料金、単位一覧'!$A$22:$N$28,9,0)</f>
        <v>150</v>
      </c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>
        <f t="shared" si="182"/>
        <v>0</v>
      </c>
      <c r="AQ987" s="30" t="str">
        <f t="shared" si="183"/>
        <v>0</v>
      </c>
      <c r="AR987" s="312"/>
      <c r="AS987" s="312"/>
      <c r="AT987" s="319"/>
    </row>
    <row r="988" spans="1:47" ht="12.65" customHeight="1" x14ac:dyDescent="0.2">
      <c r="A988" s="292"/>
      <c r="B988" s="293"/>
      <c r="C988" s="293"/>
      <c r="D988" s="293"/>
      <c r="E988" s="294"/>
      <c r="F988" s="245" t="str">
        <f>'料金、単位一覧'!$A$27</f>
        <v>生活機能向上加算(Ⅱ)</v>
      </c>
      <c r="G988" s="245"/>
      <c r="H988" s="245"/>
      <c r="I988" s="245"/>
      <c r="J988" s="115">
        <f>VLOOKUP(F988,'料金、単位一覧'!$A$22:$N$28,9,0)</f>
        <v>160</v>
      </c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>
        <f t="shared" si="182"/>
        <v>0</v>
      </c>
      <c r="AQ988" s="30" t="str">
        <f t="shared" si="183"/>
        <v>0</v>
      </c>
      <c r="AR988" s="312"/>
      <c r="AS988" s="312"/>
      <c r="AT988" s="319"/>
    </row>
    <row r="989" spans="1:47" ht="12.65" customHeight="1" x14ac:dyDescent="0.2">
      <c r="A989" s="292"/>
      <c r="B989" s="293"/>
      <c r="C989" s="293"/>
      <c r="D989" s="293"/>
      <c r="E989" s="294"/>
      <c r="F989" s="245" t="str">
        <f>'料金、単位一覧'!$A$28</f>
        <v>一体的サービス提供加算</v>
      </c>
      <c r="G989" s="245"/>
      <c r="H989" s="245"/>
      <c r="I989" s="245"/>
      <c r="J989" s="115">
        <f>VLOOKUP(F989,'料金、単位一覧'!$A$22:$N$28,9,0)</f>
        <v>480</v>
      </c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>
        <f t="shared" si="182"/>
        <v>0</v>
      </c>
      <c r="AQ989" s="30" t="str">
        <f t="shared" si="183"/>
        <v>0</v>
      </c>
      <c r="AR989" s="312"/>
      <c r="AS989" s="312"/>
      <c r="AT989" s="319"/>
    </row>
    <row r="990" spans="1:47" ht="12.65" customHeight="1" x14ac:dyDescent="0.2">
      <c r="A990" s="270"/>
      <c r="B990" s="271"/>
      <c r="C990" s="271"/>
      <c r="D990" s="271"/>
      <c r="E990" s="295"/>
      <c r="F990" s="246" t="str">
        <f>'料金、単位一覧'!$A$17</f>
        <v>サービス提供体制強化加算(Ⅰ)</v>
      </c>
      <c r="G990" s="247"/>
      <c r="H990" s="247"/>
      <c r="I990" s="248"/>
      <c r="J990" s="116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  <c r="AA990" s="117"/>
      <c r="AB990" s="117"/>
      <c r="AC990" s="117"/>
      <c r="AD990" s="117"/>
      <c r="AE990" s="117"/>
      <c r="AF990" s="117"/>
      <c r="AG990" s="117"/>
      <c r="AH990" s="117"/>
      <c r="AI990" s="117"/>
      <c r="AJ990" s="117"/>
      <c r="AK990" s="117"/>
      <c r="AL990" s="117"/>
      <c r="AM990" s="117"/>
      <c r="AN990" s="117"/>
      <c r="AO990" s="117"/>
      <c r="AP990" s="28">
        <f t="shared" si="182"/>
        <v>0</v>
      </c>
      <c r="AQ990" s="30" t="str">
        <f>IF(AP990&gt;=1,CHOOSE($A992,'料金、単位一覧'!$I$17,'料金、単位一覧'!$L$17),"0")</f>
        <v>0</v>
      </c>
      <c r="AR990" s="312"/>
      <c r="AS990" s="312"/>
      <c r="AT990" s="319"/>
    </row>
    <row r="991" spans="1:47" ht="12.65" customHeight="1" x14ac:dyDescent="0.2">
      <c r="A991" s="249" t="s">
        <v>22</v>
      </c>
      <c r="B991" s="250"/>
      <c r="C991" s="250"/>
      <c r="D991" s="250"/>
      <c r="E991" s="251"/>
      <c r="F991" s="246" t="str">
        <f>'料金、単位一覧'!$A$18</f>
        <v>サービス提供体制強化加算(Ⅱ)</v>
      </c>
      <c r="G991" s="247"/>
      <c r="H991" s="247"/>
      <c r="I991" s="248"/>
      <c r="J991" s="116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D991" s="117"/>
      <c r="AE991" s="117"/>
      <c r="AF991" s="117"/>
      <c r="AG991" s="117"/>
      <c r="AH991" s="117"/>
      <c r="AI991" s="117"/>
      <c r="AJ991" s="117"/>
      <c r="AK991" s="117"/>
      <c r="AL991" s="117"/>
      <c r="AM991" s="117"/>
      <c r="AN991" s="117"/>
      <c r="AO991" s="117"/>
      <c r="AP991" s="28">
        <f t="shared" si="182"/>
        <v>0</v>
      </c>
      <c r="AQ991" s="30" t="str">
        <f>IF(AP991&gt;=1,CHOOSE($A992,'料金、単位一覧'!$I$18,'料金、単位一覧'!$L$18),"0")</f>
        <v>0</v>
      </c>
      <c r="AR991" s="312"/>
      <c r="AS991" s="312"/>
      <c r="AT991" s="319"/>
    </row>
    <row r="992" spans="1:47" ht="12.65" customHeight="1" x14ac:dyDescent="0.2">
      <c r="A992" s="267"/>
      <c r="B992" s="268"/>
      <c r="C992" s="268"/>
      <c r="D992" s="268"/>
      <c r="E992" s="269"/>
      <c r="F992" s="246" t="str">
        <f>'料金、単位一覧'!$A$19</f>
        <v>サービス提供体制強化加算(Ⅲ)</v>
      </c>
      <c r="G992" s="247"/>
      <c r="H992" s="247"/>
      <c r="I992" s="248"/>
      <c r="J992" s="116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  <c r="AA992" s="117"/>
      <c r="AB992" s="117"/>
      <c r="AC992" s="117"/>
      <c r="AD992" s="117"/>
      <c r="AE992" s="117"/>
      <c r="AF992" s="117"/>
      <c r="AG992" s="117"/>
      <c r="AH992" s="117"/>
      <c r="AI992" s="117"/>
      <c r="AJ992" s="117"/>
      <c r="AK992" s="117"/>
      <c r="AL992" s="117"/>
      <c r="AM992" s="117"/>
      <c r="AN992" s="117"/>
      <c r="AO992" s="117"/>
      <c r="AP992" s="28">
        <f t="shared" si="182"/>
        <v>0</v>
      </c>
      <c r="AQ992" s="30" t="str">
        <f>IF(AP992&gt;=1,CHOOSE($A992,'料金、単位一覧'!$I$19,'料金、単位一覧'!$L$19),"0")</f>
        <v>0</v>
      </c>
      <c r="AR992" s="312"/>
      <c r="AS992" s="312"/>
      <c r="AT992" s="319"/>
    </row>
    <row r="993" spans="1:46" ht="12.65" customHeight="1" x14ac:dyDescent="0.2">
      <c r="A993" s="270"/>
      <c r="B993" s="271"/>
      <c r="C993" s="271"/>
      <c r="D993" s="271"/>
      <c r="E993" s="272"/>
      <c r="F993" s="245" t="s">
        <v>14</v>
      </c>
      <c r="G993" s="245"/>
      <c r="H993" s="245"/>
      <c r="I993" s="245"/>
      <c r="J993" s="64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>
        <f t="shared" si="182"/>
        <v>0</v>
      </c>
      <c r="AQ993" s="30" t="str">
        <f>IF(AP993&gt;=1,CHOOSE($A992,'料金、単位一覧'!$E$31,'料金、単位一覧'!$E$32),"0")</f>
        <v>0</v>
      </c>
      <c r="AR993" s="312"/>
      <c r="AS993" s="312"/>
      <c r="AT993" s="319"/>
    </row>
    <row r="994" spans="1:46" ht="12.65" customHeight="1" x14ac:dyDescent="0.2">
      <c r="A994" s="278" t="s">
        <v>23</v>
      </c>
      <c r="B994" s="279"/>
      <c r="C994" s="279"/>
      <c r="D994" s="279"/>
      <c r="E994" s="279"/>
      <c r="F994" s="241" t="s">
        <v>209</v>
      </c>
      <c r="G994" s="241"/>
      <c r="H994" s="241"/>
      <c r="I994" s="241"/>
      <c r="J994" s="112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>
        <f>IF(SUM(K981:AO993)&gt;0,0,SUM(K994:AO994))</f>
        <v>0</v>
      </c>
      <c r="AQ994" s="113">
        <f>IFERROR(TRUNC(CHOOSE(A995,'料金、単位一覧'!$E$37,'料金、単位一覧'!$E$38,'料金、単位一覧'!$E$39,'料金、単位一覧'!$E$40,'料金、単位一覧'!$E$41)*AP994),0)</f>
        <v>0</v>
      </c>
      <c r="AR994" s="312"/>
      <c r="AS994" s="312"/>
      <c r="AT994" s="319"/>
    </row>
    <row r="995" spans="1:46" ht="12.65" customHeight="1" x14ac:dyDescent="0.2">
      <c r="A995" s="285"/>
      <c r="B995" s="286"/>
      <c r="C995" s="286"/>
      <c r="D995" s="286"/>
      <c r="E995" s="286"/>
      <c r="F995" s="245" t="s">
        <v>210</v>
      </c>
      <c r="G995" s="245"/>
      <c r="H995" s="245"/>
      <c r="I995" s="245"/>
      <c r="J995" s="64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>
        <f>IF(SUM(K981:AO993)&gt;0,0,SUM(K995:AO995))</f>
        <v>0</v>
      </c>
      <c r="AQ995" s="30">
        <f>IFERROR(TRUNC(CHOOSE(A995,'料金、単位一覧'!$H$37,'料金、単位一覧'!$H$38,'料金、単位一覧'!$H$39,'料金、単位一覧'!$H$40,'料金、単位一覧'!$H$41)*AP995),0)</f>
        <v>0</v>
      </c>
      <c r="AR995" s="312"/>
      <c r="AS995" s="312"/>
      <c r="AT995" s="319"/>
    </row>
    <row r="996" spans="1:46" ht="12.65" customHeight="1" x14ac:dyDescent="0.2">
      <c r="A996" s="285"/>
      <c r="B996" s="286"/>
      <c r="C996" s="286"/>
      <c r="D996" s="286"/>
      <c r="E996" s="286"/>
      <c r="F996" s="245" t="s">
        <v>211</v>
      </c>
      <c r="G996" s="245"/>
      <c r="H996" s="245"/>
      <c r="I996" s="245"/>
      <c r="J996" s="64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>
        <f>IF(SUM(K981:AO993)&gt;0,0,SUM(K996:AO996))</f>
        <v>0</v>
      </c>
      <c r="AQ996" s="30">
        <f>IFERROR(TRUNC(CHOOSE(A995,'料金、単位一覧'!$K$37,'料金、単位一覧'!$K$38,'料金、単位一覧'!$K$39,'料金、単位一覧'!$K$40,'料金、単位一覧'!$K$41)*AP996),0)</f>
        <v>0</v>
      </c>
      <c r="AR996" s="312"/>
      <c r="AS996" s="312"/>
      <c r="AT996" s="319"/>
    </row>
    <row r="997" spans="1:46" ht="12.65" customHeight="1" x14ac:dyDescent="0.2">
      <c r="A997" s="287" t="s">
        <v>24</v>
      </c>
      <c r="B997" s="288"/>
      <c r="C997" s="288"/>
      <c r="D997" s="288"/>
      <c r="E997" s="288"/>
      <c r="F997" s="245" t="s">
        <v>212</v>
      </c>
      <c r="G997" s="245"/>
      <c r="H997" s="245"/>
      <c r="I997" s="245"/>
      <c r="J997" s="64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>
        <f>IF(SUM(K981:AO993)&gt;0,0,SUM(K997:AO997))</f>
        <v>0</v>
      </c>
      <c r="AQ997" s="30">
        <f>IFERROR(TRUNC(CHOOSE(A995,'料金、単位一覧'!$N$37,'料金、単位一覧'!$N$38,'料金、単位一覧'!$N$39,'料金、単位一覧'!$N$40,'料金、単位一覧'!$N$41)*AP997),0)</f>
        <v>0</v>
      </c>
      <c r="AR997" s="312"/>
      <c r="AS997" s="312"/>
      <c r="AT997" s="319"/>
    </row>
    <row r="998" spans="1:46" ht="12.65" customHeight="1" x14ac:dyDescent="0.2">
      <c r="A998" s="273" t="str">
        <f>IF(A1010="NG","↑介護度を選択",VLOOKUP("選択",A1008:E1009,2,0))</f>
        <v>↑介護度を選択</v>
      </c>
      <c r="B998" s="274"/>
      <c r="C998" s="274"/>
      <c r="D998" s="274"/>
      <c r="E998" s="274"/>
      <c r="F998" s="245" t="s">
        <v>213</v>
      </c>
      <c r="G998" s="245"/>
      <c r="H998" s="245"/>
      <c r="I998" s="245"/>
      <c r="J998" s="64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>
        <f>IF(SUM(K981:AO993)&gt;0,0,SUM(K998:AO998))</f>
        <v>0</v>
      </c>
      <c r="AQ998" s="30">
        <f>IFERROR(TRUNC(CHOOSE(A995,'料金、単位一覧'!$Q$37,'料金、単位一覧'!$Q$38,'料金、単位一覧'!$Q$39,'料金、単位一覧'!$Q$40,'料金、単位一覧'!$Q$41)*AP998),0)</f>
        <v>0</v>
      </c>
      <c r="AR998" s="312"/>
      <c r="AS998" s="312"/>
      <c r="AT998" s="319"/>
    </row>
    <row r="999" spans="1:46" ht="12.65" customHeight="1" x14ac:dyDescent="0.2">
      <c r="A999" s="273"/>
      <c r="B999" s="274"/>
      <c r="C999" s="274"/>
      <c r="D999" s="274"/>
      <c r="E999" s="274"/>
      <c r="F999" s="245" t="s">
        <v>214</v>
      </c>
      <c r="G999" s="245"/>
      <c r="H999" s="245"/>
      <c r="I999" s="245"/>
      <c r="J999" s="64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>
        <f>IF(SUM(K981:AO993)&gt;0,0,SUM(K999:AO999))</f>
        <v>0</v>
      </c>
      <c r="AQ999" s="31">
        <f>IFERROR(TRUNC(CHOOSE(A995,'料金、単位一覧'!$T$37,'料金、単位一覧'!$T$38,'料金、単位一覧'!$T$39,'料金、単位一覧'!$T$40,'料金、単位一覧'!$T$41)*AP999),0)</f>
        <v>0</v>
      </c>
      <c r="AR999" s="312"/>
      <c r="AS999" s="312"/>
      <c r="AT999" s="319"/>
    </row>
    <row r="1000" spans="1:46" ht="13" x14ac:dyDescent="0.2">
      <c r="A1000" s="278" t="s">
        <v>25</v>
      </c>
      <c r="B1000" s="279"/>
      <c r="C1000" s="279"/>
      <c r="D1000" s="279"/>
      <c r="E1000" s="279"/>
      <c r="F1000" s="245" t="s">
        <v>215</v>
      </c>
      <c r="G1000" s="245"/>
      <c r="H1000" s="245"/>
      <c r="I1000" s="245"/>
      <c r="J1000" s="64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>
        <f>IF(SUM(K981:AO993)&gt;0,0,SUM(K1000:AO1000))</f>
        <v>0</v>
      </c>
      <c r="AQ1000" s="31">
        <f>IFERROR(TRUNC(CHOOSE(A995,'料金、単位一覧'!$W$37,'料金、単位一覧'!$W$38,'料金、単位一覧'!$W$39,'料金、単位一覧'!$W$40,'料金、単位一覧'!$W$41)*AP1000),0)</f>
        <v>0</v>
      </c>
      <c r="AR1000" s="312"/>
      <c r="AS1000" s="312"/>
      <c r="AT1000" s="319"/>
    </row>
    <row r="1001" spans="1:46" ht="13" x14ac:dyDescent="0.2">
      <c r="A1001" s="282">
        <v>0.9</v>
      </c>
      <c r="B1001" s="283"/>
      <c r="C1001" s="283"/>
      <c r="D1001" s="283"/>
      <c r="E1001" s="283"/>
      <c r="F1001" s="277" t="str">
        <f>'料金、単位一覧'!$A$64</f>
        <v>地域通所介護感染症災害3％加算</v>
      </c>
      <c r="G1001" s="247"/>
      <c r="H1001" s="247"/>
      <c r="I1001" s="248"/>
      <c r="J1001" s="11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>
        <f>IF(SUM(K994:AO1000)&gt;0,0,SUM(K1001:AO1001))</f>
        <v>0</v>
      </c>
      <c r="AQ1001" s="31" t="str">
        <f>IF($AA$2="する",ROUND(SUM(AQ994:AQ1000)*0.03,0),"－")</f>
        <v>－</v>
      </c>
      <c r="AR1001" s="312"/>
      <c r="AS1001" s="312"/>
      <c r="AT1001" s="319"/>
    </row>
    <row r="1002" spans="1:46" ht="12.65" customHeight="1" x14ac:dyDescent="0.2">
      <c r="A1002" s="282"/>
      <c r="B1002" s="283"/>
      <c r="C1002" s="283"/>
      <c r="D1002" s="283"/>
      <c r="E1002" s="284"/>
      <c r="F1002" s="275" t="str">
        <f>'料金、単位一覧'!$A$44</f>
        <v>延長加算</v>
      </c>
      <c r="G1002" s="276"/>
      <c r="H1002" s="276"/>
      <c r="I1002" s="119" t="str">
        <f>VLOOKUP(F1002,'料金、単位一覧'!$A$44:$AD$65,26,0)</f>
        <v>1H</v>
      </c>
      <c r="J1002" s="115">
        <f>VLOOKUP(F1002,'料金、単位一覧'!$A$44:$N$65,9,0)</f>
        <v>50</v>
      </c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>
        <f t="shared" ref="AP1002:AP1024" si="184">IF(SUM($K$6:$AO$18)&gt;0,0,SUM(K1002:AO1002))</f>
        <v>0</v>
      </c>
      <c r="AQ1002" s="31">
        <f>(COUNTIF($K1002:$AO1002,"&gt;=5")*($J1002*5))+(COUNTIF($K1002:$AO1002,"=4")*($J1002*4))+(COUNTIF($K1002:$AO1002,"=3")*($J1002*3))+(COUNTIF($K1002:$AO1002,"=2")*($J1002*2))+(COUNTIF($K1002:$AO1002,"=1")*$J1002)</f>
        <v>0</v>
      </c>
      <c r="AR1002" s="312"/>
      <c r="AS1002" s="312"/>
      <c r="AT1002" s="319"/>
    </row>
    <row r="1003" spans="1:46" ht="12.65" customHeight="1" x14ac:dyDescent="0.2">
      <c r="A1003" s="278" t="s">
        <v>26</v>
      </c>
      <c r="B1003" s="279"/>
      <c r="C1003" s="279"/>
      <c r="D1003" s="279"/>
      <c r="E1003" s="290"/>
      <c r="F1003" s="275" t="str">
        <f>'料金、単位一覧'!$A$45</f>
        <v>個別機能訓練加算(Ⅰ)イ</v>
      </c>
      <c r="G1003" s="276"/>
      <c r="H1003" s="276"/>
      <c r="I1003" s="119">
        <f>VLOOKUP(F1003,'料金、単位一覧'!$A$44:$AD$65,26,0)</f>
        <v>0</v>
      </c>
      <c r="J1003" s="115">
        <f>VLOOKUP(F1003,'料金、単位一覧'!$A$44:$N$65,9,0)</f>
        <v>56</v>
      </c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>
        <f t="shared" si="184"/>
        <v>0</v>
      </c>
      <c r="AQ1003" s="31">
        <f>AP1003*J1003</f>
        <v>0</v>
      </c>
      <c r="AR1003" s="312"/>
      <c r="AS1003" s="312"/>
      <c r="AT1003" s="319"/>
    </row>
    <row r="1004" spans="1:46" ht="12.65" customHeight="1" x14ac:dyDescent="0.2">
      <c r="A1004" s="285"/>
      <c r="B1004" s="286"/>
      <c r="C1004" s="286"/>
      <c r="D1004" s="286"/>
      <c r="E1004" s="291"/>
      <c r="F1004" s="275" t="str">
        <f>'料金、単位一覧'!$A$46</f>
        <v>個別機能訓練加算(Ⅰ)ロ</v>
      </c>
      <c r="G1004" s="276"/>
      <c r="H1004" s="276"/>
      <c r="I1004" s="119">
        <f>VLOOKUP(F1004,'料金、単位一覧'!$A$44:$AD$65,26,0)</f>
        <v>0</v>
      </c>
      <c r="J1004" s="115">
        <f>VLOOKUP(F1004,'料金、単位一覧'!$A$44:$N$65,9,0)</f>
        <v>76</v>
      </c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>
        <f t="shared" si="184"/>
        <v>0</v>
      </c>
      <c r="AQ1004" s="31">
        <f>AP1004*J1004</f>
        <v>0</v>
      </c>
      <c r="AR1004" s="312"/>
      <c r="AS1004" s="312"/>
      <c r="AT1004" s="319"/>
    </row>
    <row r="1005" spans="1:46" ht="12.65" customHeight="1" x14ac:dyDescent="0.2">
      <c r="A1005" s="285"/>
      <c r="B1005" s="286"/>
      <c r="C1005" s="286"/>
      <c r="D1005" s="286"/>
      <c r="E1005" s="291"/>
      <c r="F1005" s="275" t="str">
        <f>'料金、単位一覧'!$A$47</f>
        <v>個別機能訓練加算(Ⅱ)</v>
      </c>
      <c r="G1005" s="276"/>
      <c r="H1005" s="276"/>
      <c r="I1005" s="119" t="str">
        <f>VLOOKUP(F1005,'料金、単位一覧'!$A$44:$AD$65,26,0)</f>
        <v>月1回</v>
      </c>
      <c r="J1005" s="115">
        <f>VLOOKUP(F1005,'料金、単位一覧'!$A$44:$N$65,9,0)</f>
        <v>20</v>
      </c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>
        <f t="shared" si="184"/>
        <v>0</v>
      </c>
      <c r="AQ1005" s="31">
        <f>IF(AP1005&gt;1,1,AP1005)*J1005</f>
        <v>0</v>
      </c>
      <c r="AR1005" s="312"/>
      <c r="AS1005" s="312"/>
      <c r="AT1005" s="319"/>
    </row>
    <row r="1006" spans="1:46" ht="12.65" customHeight="1" x14ac:dyDescent="0.2">
      <c r="A1006" s="285"/>
      <c r="B1006" s="286"/>
      <c r="C1006" s="286"/>
      <c r="D1006" s="286"/>
      <c r="E1006" s="291"/>
      <c r="F1006" s="275" t="str">
        <f>'料金、単位一覧'!$A$48</f>
        <v>入浴加算（Ⅰ）</v>
      </c>
      <c r="G1006" s="276"/>
      <c r="H1006" s="276"/>
      <c r="I1006" s="119">
        <f>VLOOKUP(F1006,'料金、単位一覧'!$A$44:$AD$65,26,0)</f>
        <v>0</v>
      </c>
      <c r="J1006" s="115">
        <f>VLOOKUP(F1006,'料金、単位一覧'!$A$44:$N$65,9,0)</f>
        <v>40</v>
      </c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>
        <f t="shared" si="184"/>
        <v>0</v>
      </c>
      <c r="AQ1006" s="31">
        <f>AP1006*J1006</f>
        <v>0</v>
      </c>
      <c r="AR1006" s="312"/>
      <c r="AS1006" s="312"/>
      <c r="AT1006" s="319"/>
    </row>
    <row r="1007" spans="1:46" ht="12.65" customHeight="1" x14ac:dyDescent="0.2">
      <c r="A1007" s="285"/>
      <c r="B1007" s="286"/>
      <c r="C1007" s="286"/>
      <c r="D1007" s="286"/>
      <c r="E1007" s="291"/>
      <c r="F1007" s="275" t="str">
        <f>'料金、単位一覧'!$A$49</f>
        <v>入浴加算（Ⅱ）</v>
      </c>
      <c r="G1007" s="276"/>
      <c r="H1007" s="276"/>
      <c r="I1007" s="119">
        <f>VLOOKUP(F1007,'料金、単位一覧'!$A$44:$AD$65,26,0)</f>
        <v>0</v>
      </c>
      <c r="J1007" s="115">
        <f>VLOOKUP(F1007,'料金、単位一覧'!$A$44:$N$65,9,0)</f>
        <v>55</v>
      </c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>
        <f t="shared" si="184"/>
        <v>0</v>
      </c>
      <c r="AQ1007" s="31">
        <f t="shared" ref="AQ1007:AQ1010" si="185">AP1007*J1007</f>
        <v>0</v>
      </c>
      <c r="AR1007" s="312"/>
      <c r="AS1007" s="312"/>
      <c r="AT1007" s="319"/>
    </row>
    <row r="1008" spans="1:46" ht="12.65" customHeight="1" x14ac:dyDescent="0.2">
      <c r="A1008" s="120" t="str">
        <f>IF(B1008&gt;0,"選択","－")</f>
        <v>－</v>
      </c>
      <c r="B1008" s="171">
        <f>IFERROR(CHOOSE(A992,'料金、単位一覧'!$I$117,'料金、単位一覧'!$I$118),0)</f>
        <v>0</v>
      </c>
      <c r="C1008" s="171"/>
      <c r="D1008" s="171"/>
      <c r="E1008" s="171"/>
      <c r="F1008" s="275" t="str">
        <f>'料金、単位一覧'!$A$50</f>
        <v>認知症対応加算</v>
      </c>
      <c r="G1008" s="276"/>
      <c r="H1008" s="276"/>
      <c r="I1008" s="119">
        <f>VLOOKUP(F1008,'料金、単位一覧'!$A$44:$AD$65,26,0)</f>
        <v>0</v>
      </c>
      <c r="J1008" s="115">
        <f>VLOOKUP(F1008,'料金、単位一覧'!$A$44:$N$65,9,0)</f>
        <v>60</v>
      </c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>
        <f t="shared" si="184"/>
        <v>0</v>
      </c>
      <c r="AQ1008" s="31">
        <f t="shared" si="185"/>
        <v>0</v>
      </c>
      <c r="AR1008" s="312"/>
      <c r="AS1008" s="312"/>
      <c r="AT1008" s="319"/>
    </row>
    <row r="1009" spans="1:46" ht="12.65" customHeight="1" x14ac:dyDescent="0.2">
      <c r="A1009" s="120" t="str">
        <f>IF(B1009&gt;0,"選択","－")</f>
        <v>－</v>
      </c>
      <c r="B1009" s="171">
        <f>IFERROR(CHOOSE(A995,'料金、単位一覧'!$I$119,'料金、単位一覧'!$I$120,'料金、単位一覧'!$I$121,'料金、単位一覧'!$I$122,'料金、単位一覧'!$I$123),0)</f>
        <v>0</v>
      </c>
      <c r="C1009" s="171"/>
      <c r="D1009" s="171"/>
      <c r="E1009" s="171"/>
      <c r="F1009" s="275" t="str">
        <f>'料金、単位一覧'!$A$51</f>
        <v>若年性認知利用者受入加算</v>
      </c>
      <c r="G1009" s="276"/>
      <c r="H1009" s="276"/>
      <c r="I1009" s="119">
        <f>VLOOKUP(F1009,'料金、単位一覧'!$A$44:$AD$65,26,0)</f>
        <v>0</v>
      </c>
      <c r="J1009" s="115">
        <f>VLOOKUP(F1009,'料金、単位一覧'!$A$44:$N$65,9,0)</f>
        <v>60</v>
      </c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>
        <f t="shared" si="184"/>
        <v>0</v>
      </c>
      <c r="AQ1009" s="31">
        <f t="shared" si="185"/>
        <v>0</v>
      </c>
      <c r="AR1009" s="312"/>
      <c r="AS1009" s="312"/>
      <c r="AT1009" s="319"/>
    </row>
    <row r="1010" spans="1:46" ht="13" x14ac:dyDescent="0.2">
      <c r="A1010" s="289" t="str">
        <f>IF(A1008=A1009,"NG","OK")</f>
        <v>NG</v>
      </c>
      <c r="B1010" s="171"/>
      <c r="C1010" s="171"/>
      <c r="D1010" s="171"/>
      <c r="E1010" s="171"/>
      <c r="F1010" s="275" t="str">
        <f>'料金、単位一覧'!$A$52</f>
        <v>中重度ケア体制加算</v>
      </c>
      <c r="G1010" s="276"/>
      <c r="H1010" s="276"/>
      <c r="I1010" s="119">
        <f>VLOOKUP(F1010,'料金、単位一覧'!$A$44:$AD$65,26,0)</f>
        <v>0</v>
      </c>
      <c r="J1010" s="115">
        <f>VLOOKUP(F1010,'料金、単位一覧'!$A$44:$N$65,9,0)</f>
        <v>45</v>
      </c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>
        <f t="shared" si="184"/>
        <v>0</v>
      </c>
      <c r="AQ1010" s="31">
        <f t="shared" si="185"/>
        <v>0</v>
      </c>
      <c r="AR1010" s="312"/>
      <c r="AS1010" s="312"/>
      <c r="AT1010" s="319"/>
    </row>
    <row r="1011" spans="1:46" ht="13" x14ac:dyDescent="0.2">
      <c r="A1011" s="121"/>
      <c r="B1011" s="4"/>
      <c r="C1011" s="4"/>
      <c r="D1011" s="4"/>
      <c r="E1011" s="4"/>
      <c r="F1011" s="275" t="str">
        <f>'料金、単位一覧'!$A$53</f>
        <v>生活機能向上連携加算(Ⅰ)</v>
      </c>
      <c r="G1011" s="276"/>
      <c r="H1011" s="276"/>
      <c r="I1011" s="119" t="str">
        <f>VLOOKUP(F1011,'料金、単位一覧'!$A$44:$AD$65,26,0)</f>
        <v>月1回</v>
      </c>
      <c r="J1011" s="115">
        <f>VLOOKUP(F1011,'料金、単位一覧'!$A$44:$N$65,9,0)</f>
        <v>100</v>
      </c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>
        <f t="shared" si="184"/>
        <v>0</v>
      </c>
      <c r="AQ1011" s="31">
        <f>IF(AP1011&gt;1,1,AP1011)*J1011</f>
        <v>0</v>
      </c>
      <c r="AR1011" s="312"/>
      <c r="AS1011" s="312"/>
      <c r="AT1011" s="319"/>
    </row>
    <row r="1012" spans="1:46" ht="13" x14ac:dyDescent="0.2">
      <c r="A1012" s="121"/>
      <c r="B1012" s="4"/>
      <c r="C1012" s="4"/>
      <c r="D1012" s="4"/>
      <c r="E1012" s="4"/>
      <c r="F1012" s="275" t="str">
        <f>'料金、単位一覧'!$A$54</f>
        <v>生活機能向上連携加算(Ⅱ)</v>
      </c>
      <c r="G1012" s="276"/>
      <c r="H1012" s="276"/>
      <c r="I1012" s="119" t="str">
        <f>VLOOKUP(F1012,'料金、単位一覧'!$A$44:$AD$65,26,0)</f>
        <v>月1回</v>
      </c>
      <c r="J1012" s="115">
        <f>VLOOKUP(F1012,'料金、単位一覧'!$A$44:$N$65,9,0)</f>
        <v>200</v>
      </c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>
        <f t="shared" si="184"/>
        <v>0</v>
      </c>
      <c r="AQ1012" s="31">
        <f t="shared" ref="AQ1012:AQ1015" si="186">IF(AP1012&gt;1,1,AP1012)*J1012</f>
        <v>0</v>
      </c>
      <c r="AR1012" s="312"/>
      <c r="AS1012" s="312"/>
      <c r="AT1012" s="319"/>
    </row>
    <row r="1013" spans="1:46" ht="13" x14ac:dyDescent="0.2">
      <c r="A1013" s="121"/>
      <c r="B1013" s="4"/>
      <c r="C1013" s="4"/>
      <c r="D1013" s="4"/>
      <c r="E1013" s="4"/>
      <c r="F1013" s="275" t="str">
        <f>'料金、単位一覧'!$A$55</f>
        <v>ADL維持等加算(Ⅰ)</v>
      </c>
      <c r="G1013" s="276"/>
      <c r="H1013" s="276"/>
      <c r="I1013" s="119" t="str">
        <f>VLOOKUP(F1013,'料金、単位一覧'!$A$44:$AD$65,26,0)</f>
        <v>月1回</v>
      </c>
      <c r="J1013" s="115">
        <f>VLOOKUP(F1013,'料金、単位一覧'!$A$44:$N$65,9,0)</f>
        <v>30</v>
      </c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>
        <f t="shared" si="184"/>
        <v>0</v>
      </c>
      <c r="AQ1013" s="31">
        <f t="shared" si="186"/>
        <v>0</v>
      </c>
      <c r="AR1013" s="312"/>
      <c r="AS1013" s="312"/>
      <c r="AT1013" s="319"/>
    </row>
    <row r="1014" spans="1:46" ht="13" x14ac:dyDescent="0.2">
      <c r="A1014" s="121"/>
      <c r="B1014" s="4"/>
      <c r="C1014" s="4"/>
      <c r="D1014" s="4"/>
      <c r="E1014" s="4"/>
      <c r="F1014" s="275" t="str">
        <f>'料金、単位一覧'!$A$56</f>
        <v>ADL維持等加算(Ⅱ)</v>
      </c>
      <c r="G1014" s="276"/>
      <c r="H1014" s="276"/>
      <c r="I1014" s="119" t="str">
        <f>VLOOKUP(F1014,'料金、単位一覧'!$A$44:$AD$65,26,0)</f>
        <v>月1回</v>
      </c>
      <c r="J1014" s="115">
        <f>VLOOKUP(F1014,'料金、単位一覧'!$A$44:$N$65,9,0)</f>
        <v>60</v>
      </c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>
        <f t="shared" si="184"/>
        <v>0</v>
      </c>
      <c r="AQ1014" s="31">
        <f t="shared" si="186"/>
        <v>0</v>
      </c>
      <c r="AR1014" s="312"/>
      <c r="AS1014" s="312"/>
      <c r="AT1014" s="319"/>
    </row>
    <row r="1015" spans="1:46" ht="13" x14ac:dyDescent="0.2">
      <c r="A1015" s="121"/>
      <c r="B1015" s="4"/>
      <c r="C1015" s="4"/>
      <c r="D1015" s="4"/>
      <c r="E1015" s="4"/>
      <c r="F1015" s="275" t="str">
        <f>'料金、単位一覧'!$A$57</f>
        <v>栄養アセスメント加算</v>
      </c>
      <c r="G1015" s="276"/>
      <c r="H1015" s="276"/>
      <c r="I1015" s="119" t="str">
        <f>VLOOKUP(F1015,'料金、単位一覧'!$A$44:$AD$65,26,0)</f>
        <v>月1回</v>
      </c>
      <c r="J1015" s="115">
        <f>VLOOKUP(F1015,'料金、単位一覧'!$A$44:$N$65,9,0)</f>
        <v>50</v>
      </c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>
        <f t="shared" si="184"/>
        <v>0</v>
      </c>
      <c r="AQ1015" s="31">
        <f t="shared" si="186"/>
        <v>0</v>
      </c>
      <c r="AR1015" s="312"/>
      <c r="AS1015" s="312"/>
      <c r="AT1015" s="319"/>
    </row>
    <row r="1016" spans="1:46" ht="13" x14ac:dyDescent="0.2">
      <c r="A1016" s="121"/>
      <c r="B1016" s="4"/>
      <c r="C1016" s="4"/>
      <c r="D1016" s="4"/>
      <c r="E1016" s="4"/>
      <c r="F1016" s="275" t="str">
        <f>'料金、単位一覧'!$A$58</f>
        <v>栄養改善加算</v>
      </c>
      <c r="G1016" s="276"/>
      <c r="H1016" s="276"/>
      <c r="I1016" s="119" t="str">
        <f>VLOOKUP(F1016,'料金、単位一覧'!$A$44:$AD$65,26,0)</f>
        <v>月2回</v>
      </c>
      <c r="J1016" s="115">
        <f>VLOOKUP(F1016,'料金、単位一覧'!$A$44:$N$65,9,0)</f>
        <v>200</v>
      </c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>
        <f t="shared" si="184"/>
        <v>0</v>
      </c>
      <c r="AQ1016" s="31">
        <f>IF(AP1016&gt;2,2,AP1016)*J1016</f>
        <v>0</v>
      </c>
      <c r="AR1016" s="312"/>
      <c r="AS1016" s="312"/>
      <c r="AT1016" s="319"/>
    </row>
    <row r="1017" spans="1:46" ht="13" x14ac:dyDescent="0.2">
      <c r="A1017" s="121"/>
      <c r="B1017" s="4"/>
      <c r="C1017" s="4"/>
      <c r="D1017" s="4"/>
      <c r="E1017" s="4"/>
      <c r="F1017" s="275" t="str">
        <f>'料金、単位一覧'!$A$59</f>
        <v>口腔・栄養スクリーニング加算(Ⅰ)</v>
      </c>
      <c r="G1017" s="276"/>
      <c r="H1017" s="276"/>
      <c r="I1017" s="119" t="str">
        <f>VLOOKUP(F1017,'料金、単位一覧'!$A$44:$AD$65,26,0)</f>
        <v>月1回</v>
      </c>
      <c r="J1017" s="115">
        <f>VLOOKUP(F1017,'料金、単位一覧'!$A$44:$N$65,9,0)</f>
        <v>20</v>
      </c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>
        <f t="shared" si="184"/>
        <v>0</v>
      </c>
      <c r="AQ1017" s="31">
        <f t="shared" ref="AQ1017:AQ1018" si="187">IF(AP1017&gt;1,1,AP1017)*J1017</f>
        <v>0</v>
      </c>
      <c r="AR1017" s="312"/>
      <c r="AS1017" s="312"/>
      <c r="AT1017" s="319"/>
    </row>
    <row r="1018" spans="1:46" ht="13" x14ac:dyDescent="0.2">
      <c r="A1018" s="121"/>
      <c r="B1018" s="4"/>
      <c r="C1018" s="4"/>
      <c r="D1018" s="4"/>
      <c r="E1018" s="4"/>
      <c r="F1018" s="275" t="str">
        <f>'料金、単位一覧'!$A$60</f>
        <v>口腔・栄養スクリーニング加算(Ⅱ)</v>
      </c>
      <c r="G1018" s="276"/>
      <c r="H1018" s="276"/>
      <c r="I1018" s="119" t="str">
        <f>VLOOKUP(F1018,'料金、単位一覧'!$A$44:$AD$65,26,0)</f>
        <v>月1回</v>
      </c>
      <c r="J1018" s="115">
        <f>VLOOKUP(F1018,'料金、単位一覧'!$A$44:$N$65,9,0)</f>
        <v>5</v>
      </c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>
        <f t="shared" si="184"/>
        <v>0</v>
      </c>
      <c r="AQ1018" s="31">
        <f t="shared" si="187"/>
        <v>0</v>
      </c>
      <c r="AR1018" s="312"/>
      <c r="AS1018" s="312"/>
      <c r="AT1018" s="319"/>
    </row>
    <row r="1019" spans="1:46" ht="13" x14ac:dyDescent="0.2">
      <c r="A1019" s="121"/>
      <c r="B1019" s="4"/>
      <c r="C1019" s="4"/>
      <c r="D1019" s="4"/>
      <c r="E1019" s="4"/>
      <c r="F1019" s="275" t="str">
        <f>'料金、単位一覧'!$A$61</f>
        <v>口腔機能向上加算(Ⅰ)</v>
      </c>
      <c r="G1019" s="276"/>
      <c r="H1019" s="276"/>
      <c r="I1019" s="119" t="str">
        <f>VLOOKUP(F1019,'料金、単位一覧'!$A$44:$AD$65,26,0)</f>
        <v>月2回</v>
      </c>
      <c r="J1019" s="115">
        <f>VLOOKUP(F1019,'料金、単位一覧'!$A$44:$N$65,9,0)</f>
        <v>150</v>
      </c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>
        <f t="shared" si="184"/>
        <v>0</v>
      </c>
      <c r="AQ1019" s="31">
        <f t="shared" ref="AQ1019:AQ1020" si="188">IF(AP1019&gt;2,2,AP1019)*J1019</f>
        <v>0</v>
      </c>
      <c r="AR1019" s="312"/>
      <c r="AS1019" s="312"/>
      <c r="AT1019" s="319"/>
    </row>
    <row r="1020" spans="1:46" ht="12.65" customHeight="1" x14ac:dyDescent="0.2">
      <c r="A1020" s="121"/>
      <c r="B1020" s="4"/>
      <c r="C1020" s="4"/>
      <c r="D1020" s="4"/>
      <c r="E1020" s="4"/>
      <c r="F1020" s="275" t="str">
        <f>'料金、単位一覧'!$A$62</f>
        <v>口腔機能向上加算(Ⅱ)</v>
      </c>
      <c r="G1020" s="276"/>
      <c r="H1020" s="276"/>
      <c r="I1020" s="119" t="str">
        <f>VLOOKUP(F1020,'料金、単位一覧'!$A$44:$AD$65,26,0)</f>
        <v>月2回</v>
      </c>
      <c r="J1020" s="115">
        <f>VLOOKUP(F1020,'料金、単位一覧'!$A$44:$N$65,9,0)</f>
        <v>160</v>
      </c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>
        <f t="shared" si="184"/>
        <v>0</v>
      </c>
      <c r="AQ1020" s="31">
        <f t="shared" si="188"/>
        <v>0</v>
      </c>
      <c r="AR1020" s="312"/>
      <c r="AS1020" s="312"/>
      <c r="AT1020" s="319"/>
    </row>
    <row r="1021" spans="1:46" ht="13" x14ac:dyDescent="0.2">
      <c r="A1021" s="121"/>
      <c r="B1021" s="4"/>
      <c r="C1021" s="4"/>
      <c r="D1021" s="4"/>
      <c r="E1021" s="4"/>
      <c r="F1021" s="275" t="str">
        <f>'料金、単位一覧'!$A$63</f>
        <v>科学的介護推進体制加算</v>
      </c>
      <c r="G1021" s="276"/>
      <c r="H1021" s="276"/>
      <c r="I1021" s="119" t="str">
        <f>VLOOKUP(F1021,'料金、単位一覧'!$A$44:$AD$65,26,0)</f>
        <v>月1回</v>
      </c>
      <c r="J1021" s="115">
        <f>VLOOKUP(F1021,'料金、単位一覧'!$A$44:$N$65,9,0)</f>
        <v>40</v>
      </c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>
        <f t="shared" si="184"/>
        <v>0</v>
      </c>
      <c r="AQ1021" s="31">
        <f>IF(AP1021&gt;1,1,AP1021)*J1021</f>
        <v>0</v>
      </c>
      <c r="AR1021" s="312"/>
      <c r="AS1021" s="312"/>
      <c r="AT1021" s="319"/>
    </row>
    <row r="1022" spans="1:46" ht="13" x14ac:dyDescent="0.2">
      <c r="A1022" s="121"/>
      <c r="B1022" s="4"/>
      <c r="C1022" s="4"/>
      <c r="D1022" s="4"/>
      <c r="E1022" s="4"/>
      <c r="F1022" s="246" t="str">
        <f>'料金、単位一覧'!$A$68</f>
        <v>サービス提供体制強化加算(Ⅰ)</v>
      </c>
      <c r="G1022" s="247"/>
      <c r="H1022" s="247"/>
      <c r="I1022" s="248"/>
      <c r="J1022" s="115">
        <f>VLOOKUP(F1022,'料金、単位一覧'!$A$68:$N$70,9,0)</f>
        <v>22</v>
      </c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>
        <f t="shared" si="184"/>
        <v>0</v>
      </c>
      <c r="AQ1022" s="31">
        <f t="shared" ref="AQ1022:AQ1025" si="189">AP1022*J1022</f>
        <v>0</v>
      </c>
      <c r="AR1022" s="312"/>
      <c r="AS1022" s="312"/>
      <c r="AT1022" s="319"/>
    </row>
    <row r="1023" spans="1:46" ht="13" x14ac:dyDescent="0.2">
      <c r="A1023" s="122"/>
      <c r="B1023" s="123"/>
      <c r="C1023" s="123"/>
      <c r="D1023" s="123"/>
      <c r="E1023" s="37"/>
      <c r="F1023" s="246" t="str">
        <f>'料金、単位一覧'!$A$69</f>
        <v>サービス提供体制強化加算(Ⅱ)</v>
      </c>
      <c r="G1023" s="247"/>
      <c r="H1023" s="247"/>
      <c r="I1023" s="248"/>
      <c r="J1023" s="115">
        <f>VLOOKUP(F1023,'料金、単位一覧'!$A$68:$N$70,9,0)</f>
        <v>18</v>
      </c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>
        <f t="shared" si="184"/>
        <v>0</v>
      </c>
      <c r="AQ1023" s="31">
        <f t="shared" si="189"/>
        <v>0</v>
      </c>
      <c r="AR1023" s="312"/>
      <c r="AS1023" s="312"/>
      <c r="AT1023" s="319"/>
    </row>
    <row r="1024" spans="1:46" ht="13" x14ac:dyDescent="0.2">
      <c r="A1024" s="122"/>
      <c r="B1024" s="123"/>
      <c r="C1024" s="123"/>
      <c r="D1024" s="123"/>
      <c r="E1024" s="37"/>
      <c r="F1024" s="246" t="str">
        <f>'料金、単位一覧'!$A$70</f>
        <v>サービス提供体制強化加算(Ⅲ)</v>
      </c>
      <c r="G1024" s="247"/>
      <c r="H1024" s="247"/>
      <c r="I1024" s="248"/>
      <c r="J1024" s="115">
        <f>VLOOKUP(F1024,'料金、単位一覧'!$A$68:$N$70,9,0)</f>
        <v>6</v>
      </c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>
        <f t="shared" si="184"/>
        <v>0</v>
      </c>
      <c r="AQ1024" s="31">
        <f t="shared" si="189"/>
        <v>0</v>
      </c>
      <c r="AR1024" s="312"/>
      <c r="AS1024" s="312"/>
      <c r="AT1024" s="319"/>
    </row>
    <row r="1025" spans="1:46" ht="12.65" customHeight="1" x14ac:dyDescent="0.2">
      <c r="A1025" s="121"/>
      <c r="B1025" s="4"/>
      <c r="C1025" s="4"/>
      <c r="D1025" s="4"/>
      <c r="E1025" s="4"/>
      <c r="F1025" s="246" t="s">
        <v>207</v>
      </c>
      <c r="G1025" s="247"/>
      <c r="H1025" s="247"/>
      <c r="I1025" s="248"/>
      <c r="J1025" s="124">
        <f>'料金、単位一覧'!$I$73</f>
        <v>-47</v>
      </c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>
        <f>IF(SUM($K$6:$AO$18)&gt;0,0,SUM(K1025:AO1025))</f>
        <v>0</v>
      </c>
      <c r="AQ1025" s="31">
        <f t="shared" si="189"/>
        <v>0</v>
      </c>
      <c r="AR1025" s="313"/>
      <c r="AS1025" s="313"/>
      <c r="AT1025" s="320"/>
    </row>
    <row r="1026" spans="1:46" ht="12.65" customHeight="1" x14ac:dyDescent="0.2">
      <c r="A1026" s="121"/>
      <c r="B1026" s="296" t="s">
        <v>208</v>
      </c>
      <c r="C1026" s="296"/>
      <c r="D1026" s="296"/>
      <c r="E1026" s="296"/>
      <c r="F1026" s="280" t="str">
        <f>'料金、単位一覧'!$A$99</f>
        <v>昼食代</v>
      </c>
      <c r="G1026" s="281"/>
      <c r="H1026" s="281"/>
      <c r="I1026" s="281"/>
      <c r="J1026" s="125">
        <f>VLOOKUP(F1026,'料金、単位一覧'!$A$99:$N$113,9,0)</f>
        <v>0</v>
      </c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>
        <f>SUM(K1026:AO1026)</f>
        <v>0</v>
      </c>
      <c r="AQ1026" s="126" t="s">
        <v>217</v>
      </c>
      <c r="AR1026" s="127">
        <f>AP1026*J1026</f>
        <v>0</v>
      </c>
      <c r="AS1026" s="128"/>
      <c r="AT1026" s="129">
        <f>AR1026</f>
        <v>0</v>
      </c>
    </row>
    <row r="1027" spans="1:46" ht="12.65" customHeight="1" x14ac:dyDescent="0.2">
      <c r="A1027" s="121"/>
      <c r="B1027" s="296"/>
      <c r="C1027" s="296"/>
      <c r="D1027" s="296"/>
      <c r="E1027" s="296"/>
      <c r="F1027" s="280" t="str">
        <f>'料金、単位一覧'!$A$100</f>
        <v>おやつ代</v>
      </c>
      <c r="G1027" s="281"/>
      <c r="H1027" s="281"/>
      <c r="I1027" s="281"/>
      <c r="J1027" s="125">
        <f>VLOOKUP(F1027,'料金、単位一覧'!$A$99:$N$113,9,0)</f>
        <v>0</v>
      </c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>
        <f t="shared" ref="AP1027:AP1039" si="190">SUM(K1027:AO1027)</f>
        <v>0</v>
      </c>
      <c r="AQ1027" s="126" t="s">
        <v>217</v>
      </c>
      <c r="AR1027" s="127">
        <f>IFERROR(AP1027*J1027,"")</f>
        <v>0</v>
      </c>
      <c r="AS1027" s="34"/>
      <c r="AT1027" s="130">
        <f t="shared" ref="AT1027:AT1038" si="191">AR1027</f>
        <v>0</v>
      </c>
    </row>
    <row r="1028" spans="1:46" ht="12.65" customHeight="1" x14ac:dyDescent="0.2">
      <c r="A1028" s="121"/>
      <c r="B1028" s="296"/>
      <c r="C1028" s="296"/>
      <c r="D1028" s="296"/>
      <c r="E1028" s="296"/>
      <c r="F1028" s="280" t="str">
        <f>'料金、単位一覧'!$A$101</f>
        <v>パット代</v>
      </c>
      <c r="G1028" s="281"/>
      <c r="H1028" s="281"/>
      <c r="I1028" s="281"/>
      <c r="J1028" s="125">
        <f>VLOOKUP(F1028,'料金、単位一覧'!$A$99:$N$113,9,0)</f>
        <v>0</v>
      </c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>
        <f t="shared" si="190"/>
        <v>0</v>
      </c>
      <c r="AQ1028" s="126" t="s">
        <v>217</v>
      </c>
      <c r="AR1028" s="127">
        <f t="shared" ref="AR1028:AR1039" si="192">AP1028*J1028</f>
        <v>0</v>
      </c>
      <c r="AS1028" s="34"/>
      <c r="AT1028" s="130">
        <f t="shared" si="191"/>
        <v>0</v>
      </c>
    </row>
    <row r="1029" spans="1:46" ht="12.65" customHeight="1" x14ac:dyDescent="0.2">
      <c r="A1029" s="121"/>
      <c r="B1029" s="296"/>
      <c r="C1029" s="296"/>
      <c r="D1029" s="296"/>
      <c r="E1029" s="296"/>
      <c r="F1029" s="280" t="str">
        <f>'料金、単位一覧'!$A$102</f>
        <v>リハビリパンツ代</v>
      </c>
      <c r="G1029" s="281"/>
      <c r="H1029" s="281"/>
      <c r="I1029" s="281"/>
      <c r="J1029" s="125">
        <f>VLOOKUP(F1029,'料金、単位一覧'!$A$99:$N$113,9,0)</f>
        <v>0</v>
      </c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>
        <f t="shared" si="190"/>
        <v>0</v>
      </c>
      <c r="AQ1029" s="126" t="s">
        <v>217</v>
      </c>
      <c r="AR1029" s="127">
        <f t="shared" si="192"/>
        <v>0</v>
      </c>
      <c r="AS1029" s="34"/>
      <c r="AT1029" s="130">
        <f t="shared" si="191"/>
        <v>0</v>
      </c>
    </row>
    <row r="1030" spans="1:46" ht="12.65" customHeight="1" x14ac:dyDescent="0.2">
      <c r="A1030" s="121"/>
      <c r="B1030" s="296"/>
      <c r="C1030" s="296"/>
      <c r="D1030" s="296"/>
      <c r="E1030" s="296"/>
      <c r="F1030" s="280" t="str">
        <f>'料金、単位一覧'!$A$103</f>
        <v>おむつ代</v>
      </c>
      <c r="G1030" s="281"/>
      <c r="H1030" s="281"/>
      <c r="I1030" s="281"/>
      <c r="J1030" s="125">
        <f>VLOOKUP(F1030,'料金、単位一覧'!$A$99:$N$113,9,0)</f>
        <v>0</v>
      </c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>
        <f t="shared" si="190"/>
        <v>0</v>
      </c>
      <c r="AQ1030" s="126" t="s">
        <v>217</v>
      </c>
      <c r="AR1030" s="127">
        <f t="shared" si="192"/>
        <v>0</v>
      </c>
      <c r="AS1030" s="34"/>
      <c r="AT1030" s="130">
        <f t="shared" si="191"/>
        <v>0</v>
      </c>
    </row>
    <row r="1031" spans="1:46" ht="12.65" customHeight="1" x14ac:dyDescent="0.2">
      <c r="A1031" s="121"/>
      <c r="B1031" s="296"/>
      <c r="C1031" s="296"/>
      <c r="D1031" s="296"/>
      <c r="E1031" s="296"/>
      <c r="F1031" s="280" t="str">
        <f>'料金、単位一覧'!$A$104</f>
        <v>お泊りサービス</v>
      </c>
      <c r="G1031" s="281"/>
      <c r="H1031" s="281"/>
      <c r="I1031" s="281"/>
      <c r="J1031" s="125">
        <f>VLOOKUP(F1031,'料金、単位一覧'!$A$99:$N$113,9,0)</f>
        <v>0</v>
      </c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>
        <f t="shared" si="190"/>
        <v>0</v>
      </c>
      <c r="AQ1031" s="126" t="s">
        <v>217</v>
      </c>
      <c r="AR1031" s="127">
        <f t="shared" si="192"/>
        <v>0</v>
      </c>
      <c r="AS1031" s="34"/>
      <c r="AT1031" s="130">
        <f t="shared" si="191"/>
        <v>0</v>
      </c>
    </row>
    <row r="1032" spans="1:46" ht="12.65" customHeight="1" x14ac:dyDescent="0.2">
      <c r="A1032" s="121"/>
      <c r="B1032" s="296"/>
      <c r="C1032" s="296"/>
      <c r="D1032" s="296"/>
      <c r="E1032" s="296"/>
      <c r="F1032" s="280" t="str">
        <f>'料金、単位一覧'!$A$105</f>
        <v>シーツ交換代</v>
      </c>
      <c r="G1032" s="281"/>
      <c r="H1032" s="281"/>
      <c r="I1032" s="281"/>
      <c r="J1032" s="125">
        <f>VLOOKUP(F1032,'料金、単位一覧'!$A$99:$N$113,9,0)</f>
        <v>0</v>
      </c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>
        <f t="shared" si="190"/>
        <v>0</v>
      </c>
      <c r="AQ1032" s="126" t="s">
        <v>217</v>
      </c>
      <c r="AR1032" s="127">
        <f t="shared" si="192"/>
        <v>0</v>
      </c>
      <c r="AS1032" s="34"/>
      <c r="AT1032" s="130">
        <f t="shared" si="191"/>
        <v>0</v>
      </c>
    </row>
    <row r="1033" spans="1:46" ht="12.65" customHeight="1" x14ac:dyDescent="0.2">
      <c r="A1033" s="121"/>
      <c r="B1033" s="296"/>
      <c r="C1033" s="296"/>
      <c r="D1033" s="296"/>
      <c r="E1033" s="296"/>
      <c r="F1033" s="280" t="str">
        <f>'料金、単位一覧'!$A$106</f>
        <v>夕食代</v>
      </c>
      <c r="G1033" s="281"/>
      <c r="H1033" s="281"/>
      <c r="I1033" s="281"/>
      <c r="J1033" s="125">
        <f>VLOOKUP(F1033,'料金、単位一覧'!$A$99:$N$113,9,0)</f>
        <v>0</v>
      </c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>
        <f t="shared" si="190"/>
        <v>0</v>
      </c>
      <c r="AQ1033" s="126" t="s">
        <v>217</v>
      </c>
      <c r="AR1033" s="127">
        <f t="shared" si="192"/>
        <v>0</v>
      </c>
      <c r="AS1033" s="34"/>
      <c r="AT1033" s="130">
        <f t="shared" si="191"/>
        <v>0</v>
      </c>
    </row>
    <row r="1034" spans="1:46" ht="12.65" customHeight="1" x14ac:dyDescent="0.2">
      <c r="A1034" s="121"/>
      <c r="B1034" s="296"/>
      <c r="C1034" s="296"/>
      <c r="D1034" s="296"/>
      <c r="E1034" s="296"/>
      <c r="F1034" s="280" t="str">
        <f>'料金、単位一覧'!$A$107</f>
        <v>朝食代</v>
      </c>
      <c r="G1034" s="281"/>
      <c r="H1034" s="281"/>
      <c r="I1034" s="281"/>
      <c r="J1034" s="125">
        <f>VLOOKUP(F1034,'料金、単位一覧'!$A$99:$N$113,9,0)</f>
        <v>0</v>
      </c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>
        <f t="shared" si="190"/>
        <v>0</v>
      </c>
      <c r="AQ1034" s="126" t="s">
        <v>217</v>
      </c>
      <c r="AR1034" s="127">
        <f t="shared" si="192"/>
        <v>0</v>
      </c>
      <c r="AS1034" s="34"/>
      <c r="AT1034" s="130">
        <f t="shared" si="191"/>
        <v>0</v>
      </c>
    </row>
    <row r="1035" spans="1:46" ht="12.65" customHeight="1" x14ac:dyDescent="0.2">
      <c r="A1035" s="121"/>
      <c r="B1035" s="296"/>
      <c r="C1035" s="296"/>
      <c r="D1035" s="296"/>
      <c r="E1035" s="296"/>
      <c r="F1035" s="280" t="str">
        <f>'料金、単位一覧'!$A$108</f>
        <v>時間外利用料</v>
      </c>
      <c r="G1035" s="281"/>
      <c r="H1035" s="281"/>
      <c r="I1035" s="281"/>
      <c r="J1035" s="125">
        <f>VLOOKUP(F1035,'料金、単位一覧'!$A$99:$N$113,9,0)</f>
        <v>0</v>
      </c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>
        <f t="shared" si="190"/>
        <v>0</v>
      </c>
      <c r="AQ1035" s="126" t="s">
        <v>217</v>
      </c>
      <c r="AR1035" s="127">
        <f t="shared" si="192"/>
        <v>0</v>
      </c>
      <c r="AS1035" s="34"/>
      <c r="AT1035" s="130">
        <f t="shared" si="191"/>
        <v>0</v>
      </c>
    </row>
    <row r="1036" spans="1:46" ht="12.65" customHeight="1" x14ac:dyDescent="0.2">
      <c r="A1036" s="121"/>
      <c r="B1036" s="296"/>
      <c r="C1036" s="296"/>
      <c r="D1036" s="296"/>
      <c r="E1036" s="296"/>
      <c r="F1036" s="280" t="str">
        <f>'料金、単位一覧'!$A$109</f>
        <v>洗濯代</v>
      </c>
      <c r="G1036" s="281"/>
      <c r="H1036" s="281"/>
      <c r="I1036" s="281"/>
      <c r="J1036" s="125">
        <f>VLOOKUP(F1036,'料金、単位一覧'!$A$99:$N$113,9,0)</f>
        <v>0</v>
      </c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>
        <f t="shared" si="190"/>
        <v>0</v>
      </c>
      <c r="AQ1036" s="126" t="s">
        <v>217</v>
      </c>
      <c r="AR1036" s="127">
        <f t="shared" si="192"/>
        <v>0</v>
      </c>
      <c r="AS1036" s="34"/>
      <c r="AT1036" s="130">
        <f t="shared" si="191"/>
        <v>0</v>
      </c>
    </row>
    <row r="1037" spans="1:46" ht="12.65" customHeight="1" x14ac:dyDescent="0.2">
      <c r="A1037" s="121"/>
      <c r="B1037" s="296"/>
      <c r="C1037" s="296"/>
      <c r="D1037" s="296"/>
      <c r="E1037" s="296"/>
      <c r="F1037" s="280" t="str">
        <f>'料金、単位一覧'!$A$110</f>
        <v>通院サポート（最初の３時間）</v>
      </c>
      <c r="G1037" s="281"/>
      <c r="H1037" s="281"/>
      <c r="I1037" s="281"/>
      <c r="J1037" s="125">
        <f>VLOOKUP(F1037,'料金、単位一覧'!$A$99:$N$113,9,0)</f>
        <v>0</v>
      </c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>
        <f t="shared" si="190"/>
        <v>0</v>
      </c>
      <c r="AQ1037" s="126" t="s">
        <v>217</v>
      </c>
      <c r="AR1037" s="127">
        <f t="shared" si="192"/>
        <v>0</v>
      </c>
      <c r="AS1037" s="34"/>
      <c r="AT1037" s="130">
        <f t="shared" si="191"/>
        <v>0</v>
      </c>
    </row>
    <row r="1038" spans="1:46" ht="12.65" customHeight="1" x14ac:dyDescent="0.2">
      <c r="A1038" s="121"/>
      <c r="B1038" s="296"/>
      <c r="C1038" s="296"/>
      <c r="D1038" s="296"/>
      <c r="E1038" s="296"/>
      <c r="F1038" s="280" t="str">
        <f>'料金、単位一覧'!$A$111</f>
        <v>通院サポート延長（１時間毎）</v>
      </c>
      <c r="G1038" s="281"/>
      <c r="H1038" s="281"/>
      <c r="I1038" s="281"/>
      <c r="J1038" s="125">
        <f>VLOOKUP(F1038,'料金、単位一覧'!$A$99:$N$113,9,0)</f>
        <v>0</v>
      </c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>
        <f t="shared" si="190"/>
        <v>0</v>
      </c>
      <c r="AQ1038" s="126" t="s">
        <v>217</v>
      </c>
      <c r="AR1038" s="127">
        <f t="shared" si="192"/>
        <v>0</v>
      </c>
      <c r="AS1038" s="34"/>
      <c r="AT1038" s="130">
        <f t="shared" si="191"/>
        <v>0</v>
      </c>
    </row>
    <row r="1039" spans="1:46" ht="12.65" customHeight="1" x14ac:dyDescent="0.2">
      <c r="A1039" s="121"/>
      <c r="B1039" s="296"/>
      <c r="C1039" s="296"/>
      <c r="D1039" s="296"/>
      <c r="E1039" s="296"/>
      <c r="F1039" s="280" t="str">
        <f>'料金、単位一覧'!$A$112</f>
        <v>保険外事業利用（要介護）</v>
      </c>
      <c r="G1039" s="281"/>
      <c r="H1039" s="281"/>
      <c r="I1039" s="281"/>
      <c r="J1039" s="125">
        <f>VLOOKUP(F1039,'料金、単位一覧'!$A$99:$N$113,9,0)</f>
        <v>0</v>
      </c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>
        <f t="shared" si="190"/>
        <v>0</v>
      </c>
      <c r="AQ1039" s="126" t="s">
        <v>217</v>
      </c>
      <c r="AR1039" s="127">
        <f t="shared" si="192"/>
        <v>0</v>
      </c>
      <c r="AS1039" s="34"/>
      <c r="AT1039" s="130">
        <f>AR1039</f>
        <v>0</v>
      </c>
    </row>
    <row r="1040" spans="1:46" ht="12.65" customHeight="1" x14ac:dyDescent="0.2">
      <c r="A1040" s="121"/>
      <c r="B1040" s="296"/>
      <c r="C1040" s="296"/>
      <c r="D1040" s="296"/>
      <c r="E1040" s="296"/>
      <c r="F1040" s="280" t="str">
        <f>'料金、単位一覧'!$A$113</f>
        <v>通所介護実費請求（要支援）</v>
      </c>
      <c r="G1040" s="281"/>
      <c r="H1040" s="281"/>
      <c r="I1040" s="281"/>
      <c r="J1040" s="131">
        <f>VLOOKUP(F1040,'料金、単位一覧'!$A$99:$N$113,9,0)</f>
        <v>0</v>
      </c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>
        <f>SUM(K1040:AO1040)</f>
        <v>0</v>
      </c>
      <c r="AQ1040" s="126" t="s">
        <v>217</v>
      </c>
      <c r="AR1040" s="127">
        <f>AP1040*J1040</f>
        <v>0</v>
      </c>
      <c r="AS1040" s="34"/>
      <c r="AT1040" s="130">
        <f>AR1040</f>
        <v>0</v>
      </c>
    </row>
    <row r="1041" spans="1:47" ht="12.65" customHeight="1" x14ac:dyDescent="0.2">
      <c r="A1041" s="121"/>
      <c r="B1041" s="296" t="s">
        <v>218</v>
      </c>
      <c r="C1041" s="296"/>
      <c r="D1041" s="296"/>
      <c r="E1041" s="296"/>
      <c r="F1041" s="181"/>
      <c r="G1041" s="300"/>
      <c r="H1041" s="300"/>
      <c r="I1041" s="301"/>
      <c r="J1041" s="132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126" t="s">
        <v>217</v>
      </c>
      <c r="AQ1041" s="126" t="s">
        <v>217</v>
      </c>
      <c r="AR1041" s="127"/>
      <c r="AS1041" s="34"/>
      <c r="AT1041" s="130">
        <f t="shared" ref="AT1041:AT1043" si="193">AR1041</f>
        <v>0</v>
      </c>
    </row>
    <row r="1042" spans="1:47" ht="12.65" customHeight="1" x14ac:dyDescent="0.2">
      <c r="A1042" s="121"/>
      <c r="B1042" s="296"/>
      <c r="C1042" s="296"/>
      <c r="D1042" s="296"/>
      <c r="E1042" s="296"/>
      <c r="F1042" s="181"/>
      <c r="G1042" s="300"/>
      <c r="H1042" s="300"/>
      <c r="I1042" s="301"/>
      <c r="J1042" s="132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126" t="s">
        <v>217</v>
      </c>
      <c r="AQ1042" s="126" t="s">
        <v>217</v>
      </c>
      <c r="AR1042" s="127"/>
      <c r="AS1042" s="34"/>
      <c r="AT1042" s="130">
        <f t="shared" si="193"/>
        <v>0</v>
      </c>
    </row>
    <row r="1043" spans="1:47" ht="12.65" customHeight="1" thickBot="1" x14ac:dyDescent="0.25">
      <c r="A1043" s="121"/>
      <c r="B1043" s="314"/>
      <c r="C1043" s="314"/>
      <c r="D1043" s="314"/>
      <c r="E1043" s="314"/>
      <c r="F1043" s="302"/>
      <c r="G1043" s="303"/>
      <c r="H1043" s="303"/>
      <c r="I1043" s="304"/>
      <c r="J1043" s="133"/>
      <c r="K1043" s="102"/>
      <c r="L1043" s="102"/>
      <c r="M1043" s="102"/>
      <c r="N1043" s="102"/>
      <c r="O1043" s="102"/>
      <c r="P1043" s="102"/>
      <c r="Q1043" s="102"/>
      <c r="R1043" s="102"/>
      <c r="S1043" s="102"/>
      <c r="T1043" s="102"/>
      <c r="U1043" s="102"/>
      <c r="V1043" s="102"/>
      <c r="W1043" s="102"/>
      <c r="X1043" s="102"/>
      <c r="Y1043" s="102"/>
      <c r="Z1043" s="102"/>
      <c r="AA1043" s="102"/>
      <c r="AB1043" s="102"/>
      <c r="AC1043" s="102"/>
      <c r="AD1043" s="102"/>
      <c r="AE1043" s="102"/>
      <c r="AF1043" s="102"/>
      <c r="AG1043" s="102"/>
      <c r="AH1043" s="102"/>
      <c r="AI1043" s="102"/>
      <c r="AJ1043" s="102"/>
      <c r="AK1043" s="102"/>
      <c r="AL1043" s="102"/>
      <c r="AM1043" s="102"/>
      <c r="AN1043" s="102"/>
      <c r="AO1043" s="102"/>
      <c r="AP1043" s="134" t="s">
        <v>217</v>
      </c>
      <c r="AQ1043" s="134" t="s">
        <v>217</v>
      </c>
      <c r="AR1043" s="135"/>
      <c r="AS1043" s="135"/>
      <c r="AT1043" s="136">
        <f t="shared" si="193"/>
        <v>0</v>
      </c>
    </row>
    <row r="1044" spans="1:47" ht="30" customHeight="1" thickBot="1" x14ac:dyDescent="0.25">
      <c r="A1044" s="315" t="s">
        <v>9</v>
      </c>
      <c r="B1044" s="316"/>
      <c r="C1044" s="316"/>
      <c r="D1044" s="316"/>
      <c r="E1044" s="317"/>
      <c r="F1044" s="297">
        <f>SUM(AT980:AT1043)</f>
        <v>0</v>
      </c>
      <c r="G1044" s="298"/>
      <c r="H1044" s="298"/>
      <c r="I1044" s="299"/>
      <c r="J1044" s="137"/>
      <c r="K1044" s="309" t="s">
        <v>28</v>
      </c>
      <c r="L1044" s="306"/>
      <c r="M1044" s="306"/>
      <c r="N1044" s="306"/>
      <c r="O1044" s="307"/>
      <c r="P1044" s="310">
        <f>SUM(AT980:AT1025)</f>
        <v>0</v>
      </c>
      <c r="Q1044" s="298"/>
      <c r="R1044" s="298"/>
      <c r="S1044" s="298"/>
      <c r="T1044" s="299"/>
      <c r="U1044" s="305" t="s">
        <v>29</v>
      </c>
      <c r="V1044" s="306"/>
      <c r="W1044" s="306"/>
      <c r="X1044" s="306"/>
      <c r="Y1044" s="307"/>
      <c r="Z1044" s="310">
        <f>SUM(AT1026:AT1043)</f>
        <v>0</v>
      </c>
      <c r="AA1044" s="298"/>
      <c r="AB1044" s="298"/>
      <c r="AC1044" s="298"/>
      <c r="AD1044" s="299"/>
      <c r="AE1044" s="305" t="s">
        <v>30</v>
      </c>
      <c r="AF1044" s="306"/>
      <c r="AG1044" s="306"/>
      <c r="AH1044" s="306"/>
      <c r="AI1044" s="307"/>
      <c r="AJ1044" s="308">
        <f>SUM(AQ981:AQ1000,AQ1002:AQ1025)</f>
        <v>0</v>
      </c>
      <c r="AK1044" s="298"/>
      <c r="AL1044" s="298"/>
      <c r="AM1044" s="298"/>
      <c r="AN1044" s="298"/>
      <c r="AO1044" s="299"/>
      <c r="AP1044" s="138"/>
      <c r="AQ1044" s="139"/>
      <c r="AR1044" s="139"/>
      <c r="AS1044" s="139"/>
      <c r="AT1044" s="140"/>
    </row>
    <row r="1045" spans="1:47" ht="17.25" customHeight="1" x14ac:dyDescent="0.2">
      <c r="A1045" s="238" t="s">
        <v>1</v>
      </c>
      <c r="B1045" s="239"/>
      <c r="C1045" s="239"/>
      <c r="D1045" s="239"/>
      <c r="E1045" s="240"/>
      <c r="F1045" s="240" t="s">
        <v>4</v>
      </c>
      <c r="G1045" s="236"/>
      <c r="H1045" s="236"/>
      <c r="I1045" s="236"/>
      <c r="J1045" s="107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36"/>
      <c r="AM1045" s="236"/>
      <c r="AN1045" s="236"/>
      <c r="AO1045" s="236"/>
      <c r="AP1045" s="237"/>
      <c r="AQ1045" s="108">
        <f>IFERROR(ROUND(ROUND(VLOOKUP($O$2,'料金、単位一覧'!$A$79:$L$96,9,0)*SUM(AQ1046:AQ1090),0),"0"),0)</f>
        <v>0</v>
      </c>
      <c r="AR1045" s="109">
        <f>TRUNC(TRUNC(SUM(AQ1045,AQ1046:AQ1090)*'料金、単位一覧'!$P$4)-TRUNC(SUM(AQ1046:AQ1090)*'料金、単位一覧'!$P$4))</f>
        <v>0</v>
      </c>
      <c r="AS1045" s="109">
        <f>TRUNC(AR1045*A1066,0)</f>
        <v>0</v>
      </c>
      <c r="AT1045" s="110">
        <f>AR1045-AS1045</f>
        <v>0</v>
      </c>
      <c r="AU1045" s="111">
        <f>AR1045</f>
        <v>0</v>
      </c>
    </row>
    <row r="1046" spans="1:47" ht="12.65" customHeight="1" x14ac:dyDescent="0.2">
      <c r="A1046" s="292"/>
      <c r="B1046" s="293"/>
      <c r="C1046" s="293"/>
      <c r="D1046" s="293"/>
      <c r="E1046" s="294" t="s">
        <v>10</v>
      </c>
      <c r="F1046" s="241" t="s">
        <v>11</v>
      </c>
      <c r="G1046" s="241"/>
      <c r="H1046" s="241"/>
      <c r="I1046" s="241"/>
      <c r="J1046" s="112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  <c r="AN1046" s="25"/>
      <c r="AO1046" s="25"/>
      <c r="AP1046" s="25">
        <f>SUM(K1046:AO1046)</f>
        <v>0</v>
      </c>
      <c r="AQ1046" s="113" t="str">
        <f>IF(AP1046&gt;=1,CHOOSE($A1057,'料金、単位一覧'!$H$7,'料金、単位一覧'!$H$8),"0")</f>
        <v>0</v>
      </c>
      <c r="AR1046" s="311">
        <f>TRUNC(SUM(AQ1046:AQ1090)*'料金、単位一覧'!$P$4)</f>
        <v>0</v>
      </c>
      <c r="AS1046" s="311">
        <f>TRUNC(AR1046*A1066,0)</f>
        <v>0</v>
      </c>
      <c r="AT1046" s="318">
        <f>AR1046-AS1046</f>
        <v>0</v>
      </c>
      <c r="AU1046" s="3"/>
    </row>
    <row r="1047" spans="1:47" ht="12.65" customHeight="1" x14ac:dyDescent="0.2">
      <c r="A1047" s="292"/>
      <c r="B1047" s="293"/>
      <c r="C1047" s="293"/>
      <c r="D1047" s="293"/>
      <c r="E1047" s="294"/>
      <c r="F1047" s="245" t="s">
        <v>12</v>
      </c>
      <c r="G1047" s="245"/>
      <c r="H1047" s="245"/>
      <c r="I1047" s="245"/>
      <c r="J1047" s="64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>
        <f>SUM(K1047:AO1047)</f>
        <v>0</v>
      </c>
      <c r="AQ1047" s="114">
        <f>IF(AP1047&gt;=1,TRUNC(CHOOSE($A1057,'料金、単位一覧'!$K$7*AP1047,'料金、単位一覧'!$K$8*AP1047),"0"),0)</f>
        <v>0</v>
      </c>
      <c r="AR1047" s="312"/>
      <c r="AS1047" s="312"/>
      <c r="AT1047" s="319"/>
    </row>
    <row r="1048" spans="1:47" ht="12.65" customHeight="1" x14ac:dyDescent="0.2">
      <c r="A1048" s="292"/>
      <c r="B1048" s="293"/>
      <c r="C1048" s="293"/>
      <c r="D1048" s="293"/>
      <c r="E1048" s="294"/>
      <c r="F1048" s="245" t="str">
        <f>'料金、単位一覧'!$A$22</f>
        <v>生活機能向上グループ活動加算</v>
      </c>
      <c r="G1048" s="245"/>
      <c r="H1048" s="245"/>
      <c r="I1048" s="245"/>
      <c r="J1048" s="115">
        <f>VLOOKUP(F1048,'料金、単位一覧'!$A$22:$N$28,9,0)</f>
        <v>100</v>
      </c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>
        <f>SUM(K1048:AO1048)</f>
        <v>0</v>
      </c>
      <c r="AQ1048" s="30" t="str">
        <f>IF(AP1048&gt;=1,J1048,"0")</f>
        <v>0</v>
      </c>
      <c r="AR1048" s="312"/>
      <c r="AS1048" s="312"/>
      <c r="AT1048" s="319"/>
    </row>
    <row r="1049" spans="1:47" ht="12.65" customHeight="1" x14ac:dyDescent="0.2">
      <c r="A1049" s="292"/>
      <c r="B1049" s="293"/>
      <c r="C1049" s="293"/>
      <c r="D1049" s="293"/>
      <c r="E1049" s="294"/>
      <c r="F1049" s="245" t="str">
        <f>'料金、単位一覧'!$A$23</f>
        <v>若年性認知症利用者受入加算</v>
      </c>
      <c r="G1049" s="245"/>
      <c r="H1049" s="245"/>
      <c r="I1049" s="245"/>
      <c r="J1049" s="115">
        <f>VLOOKUP(F1049,'料金、単位一覧'!$A$22:$N$28,9,0)</f>
        <v>240</v>
      </c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>
        <f t="shared" ref="AP1049:AP1058" si="194">SUM(K1049:AO1049)</f>
        <v>0</v>
      </c>
      <c r="AQ1049" s="30" t="str">
        <f>IF(AP1049&gt;=1,J1049,"0")</f>
        <v>0</v>
      </c>
      <c r="AR1049" s="312"/>
      <c r="AS1049" s="312"/>
      <c r="AT1049" s="319"/>
    </row>
    <row r="1050" spans="1:47" ht="12.65" customHeight="1" x14ac:dyDescent="0.2">
      <c r="A1050" s="292"/>
      <c r="B1050" s="293"/>
      <c r="C1050" s="293"/>
      <c r="D1050" s="293"/>
      <c r="E1050" s="294"/>
      <c r="F1050" s="245" t="str">
        <f>'料金、単位一覧'!$A$24</f>
        <v>栄養アセスメント加算</v>
      </c>
      <c r="G1050" s="245"/>
      <c r="H1050" s="245"/>
      <c r="I1050" s="245"/>
      <c r="J1050" s="115">
        <f>VLOOKUP(F1050,'料金、単位一覧'!$A$22:$N$28,9,0)</f>
        <v>50</v>
      </c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>
        <f t="shared" si="194"/>
        <v>0</v>
      </c>
      <c r="AQ1050" s="30" t="str">
        <f t="shared" ref="AQ1050:AQ1054" si="195">IF(AP1050&gt;=1,J1050,"0")</f>
        <v>0</v>
      </c>
      <c r="AR1050" s="312"/>
      <c r="AS1050" s="312"/>
      <c r="AT1050" s="319"/>
    </row>
    <row r="1051" spans="1:47" ht="12.65" customHeight="1" x14ac:dyDescent="0.2">
      <c r="A1051" s="292"/>
      <c r="B1051" s="293"/>
      <c r="C1051" s="293"/>
      <c r="D1051" s="293"/>
      <c r="E1051" s="294"/>
      <c r="F1051" s="245" t="str">
        <f>'料金、単位一覧'!$A$25</f>
        <v>栄養改善加算</v>
      </c>
      <c r="G1051" s="245"/>
      <c r="H1051" s="245"/>
      <c r="I1051" s="245"/>
      <c r="J1051" s="115">
        <f>VLOOKUP(F1051,'料金、単位一覧'!$A$22:$N$28,9,0)</f>
        <v>200</v>
      </c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>
        <f t="shared" si="194"/>
        <v>0</v>
      </c>
      <c r="AQ1051" s="30" t="str">
        <f t="shared" si="195"/>
        <v>0</v>
      </c>
      <c r="AR1051" s="312"/>
      <c r="AS1051" s="312"/>
      <c r="AT1051" s="319"/>
    </row>
    <row r="1052" spans="1:47" ht="12.65" customHeight="1" x14ac:dyDescent="0.2">
      <c r="A1052" s="292"/>
      <c r="B1052" s="293"/>
      <c r="C1052" s="293"/>
      <c r="D1052" s="293"/>
      <c r="E1052" s="294"/>
      <c r="F1052" s="245" t="str">
        <f>'料金、単位一覧'!$A$26</f>
        <v>生活機能向上加算(Ⅰ)</v>
      </c>
      <c r="G1052" s="245"/>
      <c r="H1052" s="245"/>
      <c r="I1052" s="245"/>
      <c r="J1052" s="115">
        <f>VLOOKUP(F1052,'料金、単位一覧'!$A$22:$N$28,9,0)</f>
        <v>150</v>
      </c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>
        <f t="shared" si="194"/>
        <v>0</v>
      </c>
      <c r="AQ1052" s="30" t="str">
        <f t="shared" si="195"/>
        <v>0</v>
      </c>
      <c r="AR1052" s="312"/>
      <c r="AS1052" s="312"/>
      <c r="AT1052" s="319"/>
    </row>
    <row r="1053" spans="1:47" ht="12.65" customHeight="1" x14ac:dyDescent="0.2">
      <c r="A1053" s="292"/>
      <c r="B1053" s="293"/>
      <c r="C1053" s="293"/>
      <c r="D1053" s="293"/>
      <c r="E1053" s="294"/>
      <c r="F1053" s="245" t="str">
        <f>'料金、単位一覧'!$A$27</f>
        <v>生活機能向上加算(Ⅱ)</v>
      </c>
      <c r="G1053" s="245"/>
      <c r="H1053" s="245"/>
      <c r="I1053" s="245"/>
      <c r="J1053" s="115">
        <f>VLOOKUP(F1053,'料金、単位一覧'!$A$22:$N$28,9,0)</f>
        <v>160</v>
      </c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>
        <f t="shared" si="194"/>
        <v>0</v>
      </c>
      <c r="AQ1053" s="30" t="str">
        <f t="shared" si="195"/>
        <v>0</v>
      </c>
      <c r="AR1053" s="312"/>
      <c r="AS1053" s="312"/>
      <c r="AT1053" s="319"/>
    </row>
    <row r="1054" spans="1:47" ht="12.65" customHeight="1" x14ac:dyDescent="0.2">
      <c r="A1054" s="292"/>
      <c r="B1054" s="293"/>
      <c r="C1054" s="293"/>
      <c r="D1054" s="293"/>
      <c r="E1054" s="294"/>
      <c r="F1054" s="245" t="str">
        <f>'料金、単位一覧'!$A$28</f>
        <v>一体的サービス提供加算</v>
      </c>
      <c r="G1054" s="245"/>
      <c r="H1054" s="245"/>
      <c r="I1054" s="245"/>
      <c r="J1054" s="115">
        <f>VLOOKUP(F1054,'料金、単位一覧'!$A$22:$N$28,9,0)</f>
        <v>480</v>
      </c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>
        <f t="shared" si="194"/>
        <v>0</v>
      </c>
      <c r="AQ1054" s="30" t="str">
        <f t="shared" si="195"/>
        <v>0</v>
      </c>
      <c r="AR1054" s="312"/>
      <c r="AS1054" s="312"/>
      <c r="AT1054" s="319"/>
    </row>
    <row r="1055" spans="1:47" ht="12.65" customHeight="1" x14ac:dyDescent="0.2">
      <c r="A1055" s="270"/>
      <c r="B1055" s="271"/>
      <c r="C1055" s="271"/>
      <c r="D1055" s="271"/>
      <c r="E1055" s="295"/>
      <c r="F1055" s="246" t="str">
        <f>'料金、単位一覧'!$A$17</f>
        <v>サービス提供体制強化加算(Ⅰ)</v>
      </c>
      <c r="G1055" s="247"/>
      <c r="H1055" s="247"/>
      <c r="I1055" s="248"/>
      <c r="J1055" s="116"/>
      <c r="K1055" s="117"/>
      <c r="L1055" s="117"/>
      <c r="M1055" s="117"/>
      <c r="N1055" s="117"/>
      <c r="O1055" s="117"/>
      <c r="P1055" s="117"/>
      <c r="Q1055" s="117"/>
      <c r="R1055" s="117"/>
      <c r="S1055" s="117"/>
      <c r="T1055" s="117"/>
      <c r="U1055" s="117"/>
      <c r="V1055" s="117"/>
      <c r="W1055" s="117"/>
      <c r="X1055" s="117"/>
      <c r="Y1055" s="117"/>
      <c r="Z1055" s="117"/>
      <c r="AA1055" s="117"/>
      <c r="AB1055" s="117"/>
      <c r="AC1055" s="117"/>
      <c r="AD1055" s="117"/>
      <c r="AE1055" s="117"/>
      <c r="AF1055" s="117"/>
      <c r="AG1055" s="117"/>
      <c r="AH1055" s="117"/>
      <c r="AI1055" s="117"/>
      <c r="AJ1055" s="117"/>
      <c r="AK1055" s="117"/>
      <c r="AL1055" s="117"/>
      <c r="AM1055" s="117"/>
      <c r="AN1055" s="117"/>
      <c r="AO1055" s="117"/>
      <c r="AP1055" s="28">
        <f t="shared" si="194"/>
        <v>0</v>
      </c>
      <c r="AQ1055" s="30" t="str">
        <f>IF(AP1055&gt;=1,CHOOSE($A1057,'料金、単位一覧'!$I$17,'料金、単位一覧'!$L$17),"0")</f>
        <v>0</v>
      </c>
      <c r="AR1055" s="312"/>
      <c r="AS1055" s="312"/>
      <c r="AT1055" s="319"/>
    </row>
    <row r="1056" spans="1:47" ht="12.65" customHeight="1" x14ac:dyDescent="0.2">
      <c r="A1056" s="249" t="s">
        <v>22</v>
      </c>
      <c r="B1056" s="250"/>
      <c r="C1056" s="250"/>
      <c r="D1056" s="250"/>
      <c r="E1056" s="251"/>
      <c r="F1056" s="246" t="str">
        <f>'料金、単位一覧'!$A$18</f>
        <v>サービス提供体制強化加算(Ⅱ)</v>
      </c>
      <c r="G1056" s="247"/>
      <c r="H1056" s="247"/>
      <c r="I1056" s="248"/>
      <c r="J1056" s="116"/>
      <c r="K1056" s="117"/>
      <c r="L1056" s="117"/>
      <c r="M1056" s="117"/>
      <c r="N1056" s="117"/>
      <c r="O1056" s="117"/>
      <c r="P1056" s="117"/>
      <c r="Q1056" s="117"/>
      <c r="R1056" s="117"/>
      <c r="S1056" s="117"/>
      <c r="T1056" s="117"/>
      <c r="U1056" s="117"/>
      <c r="V1056" s="117"/>
      <c r="W1056" s="117"/>
      <c r="X1056" s="117"/>
      <c r="Y1056" s="117"/>
      <c r="Z1056" s="117"/>
      <c r="AA1056" s="117"/>
      <c r="AB1056" s="117"/>
      <c r="AC1056" s="117"/>
      <c r="AD1056" s="117"/>
      <c r="AE1056" s="117"/>
      <c r="AF1056" s="117"/>
      <c r="AG1056" s="117"/>
      <c r="AH1056" s="117"/>
      <c r="AI1056" s="117"/>
      <c r="AJ1056" s="117"/>
      <c r="AK1056" s="117"/>
      <c r="AL1056" s="117"/>
      <c r="AM1056" s="117"/>
      <c r="AN1056" s="117"/>
      <c r="AO1056" s="117"/>
      <c r="AP1056" s="28">
        <f t="shared" si="194"/>
        <v>0</v>
      </c>
      <c r="AQ1056" s="30" t="str">
        <f>IF(AP1056&gt;=1,CHOOSE($A1057,'料金、単位一覧'!$I$18,'料金、単位一覧'!$L$18),"0")</f>
        <v>0</v>
      </c>
      <c r="AR1056" s="312"/>
      <c r="AS1056" s="312"/>
      <c r="AT1056" s="319"/>
    </row>
    <row r="1057" spans="1:46" ht="12.65" customHeight="1" x14ac:dyDescent="0.2">
      <c r="A1057" s="267"/>
      <c r="B1057" s="268"/>
      <c r="C1057" s="268"/>
      <c r="D1057" s="268"/>
      <c r="E1057" s="269"/>
      <c r="F1057" s="246" t="str">
        <f>'料金、単位一覧'!$A$19</f>
        <v>サービス提供体制強化加算(Ⅲ)</v>
      </c>
      <c r="G1057" s="247"/>
      <c r="H1057" s="247"/>
      <c r="I1057" s="248"/>
      <c r="J1057" s="116"/>
      <c r="K1057" s="117"/>
      <c r="L1057" s="117"/>
      <c r="M1057" s="117"/>
      <c r="N1057" s="117"/>
      <c r="O1057" s="117"/>
      <c r="P1057" s="117"/>
      <c r="Q1057" s="117"/>
      <c r="R1057" s="117"/>
      <c r="S1057" s="117"/>
      <c r="T1057" s="117"/>
      <c r="U1057" s="117"/>
      <c r="V1057" s="117"/>
      <c r="W1057" s="117"/>
      <c r="X1057" s="117"/>
      <c r="Y1057" s="117"/>
      <c r="Z1057" s="117"/>
      <c r="AA1057" s="117"/>
      <c r="AB1057" s="117"/>
      <c r="AC1057" s="117"/>
      <c r="AD1057" s="117"/>
      <c r="AE1057" s="117"/>
      <c r="AF1057" s="117"/>
      <c r="AG1057" s="117"/>
      <c r="AH1057" s="117"/>
      <c r="AI1057" s="117"/>
      <c r="AJ1057" s="117"/>
      <c r="AK1057" s="117"/>
      <c r="AL1057" s="117"/>
      <c r="AM1057" s="117"/>
      <c r="AN1057" s="117"/>
      <c r="AO1057" s="117"/>
      <c r="AP1057" s="28">
        <f t="shared" si="194"/>
        <v>0</v>
      </c>
      <c r="AQ1057" s="30" t="str">
        <f>IF(AP1057&gt;=1,CHOOSE($A1057,'料金、単位一覧'!$I$19,'料金、単位一覧'!$L$19),"0")</f>
        <v>0</v>
      </c>
      <c r="AR1057" s="312"/>
      <c r="AS1057" s="312"/>
      <c r="AT1057" s="319"/>
    </row>
    <row r="1058" spans="1:46" ht="12.65" customHeight="1" x14ac:dyDescent="0.2">
      <c r="A1058" s="270"/>
      <c r="B1058" s="271"/>
      <c r="C1058" s="271"/>
      <c r="D1058" s="271"/>
      <c r="E1058" s="272"/>
      <c r="F1058" s="245" t="s">
        <v>14</v>
      </c>
      <c r="G1058" s="245"/>
      <c r="H1058" s="245"/>
      <c r="I1058" s="245"/>
      <c r="J1058" s="64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>
        <f t="shared" si="194"/>
        <v>0</v>
      </c>
      <c r="AQ1058" s="30" t="str">
        <f>IF(AP1058&gt;=1,CHOOSE($A1057,'料金、単位一覧'!$E$31,'料金、単位一覧'!$E$32),"0")</f>
        <v>0</v>
      </c>
      <c r="AR1058" s="312"/>
      <c r="AS1058" s="312"/>
      <c r="AT1058" s="319"/>
    </row>
    <row r="1059" spans="1:46" ht="12.65" customHeight="1" x14ac:dyDescent="0.2">
      <c r="A1059" s="278" t="s">
        <v>23</v>
      </c>
      <c r="B1059" s="279"/>
      <c r="C1059" s="279"/>
      <c r="D1059" s="279"/>
      <c r="E1059" s="279"/>
      <c r="F1059" s="241" t="s">
        <v>209</v>
      </c>
      <c r="G1059" s="241"/>
      <c r="H1059" s="241"/>
      <c r="I1059" s="241"/>
      <c r="J1059" s="112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>
        <f>IF(SUM(K1046:AO1058)&gt;0,0,SUM(K1059:AO1059))</f>
        <v>0</v>
      </c>
      <c r="AQ1059" s="113">
        <f>IFERROR(TRUNC(CHOOSE(A1060,'料金、単位一覧'!$E$37,'料金、単位一覧'!$E$38,'料金、単位一覧'!$E$39,'料金、単位一覧'!$E$40,'料金、単位一覧'!$E$41)*AP1059),0)</f>
        <v>0</v>
      </c>
      <c r="AR1059" s="312"/>
      <c r="AS1059" s="312"/>
      <c r="AT1059" s="319"/>
    </row>
    <row r="1060" spans="1:46" ht="12.65" customHeight="1" x14ac:dyDescent="0.2">
      <c r="A1060" s="285"/>
      <c r="B1060" s="286"/>
      <c r="C1060" s="286"/>
      <c r="D1060" s="286"/>
      <c r="E1060" s="286"/>
      <c r="F1060" s="245" t="s">
        <v>210</v>
      </c>
      <c r="G1060" s="245"/>
      <c r="H1060" s="245"/>
      <c r="I1060" s="245"/>
      <c r="J1060" s="64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>
        <f>IF(SUM(K1046:AO1058)&gt;0,0,SUM(K1060:AO1060))</f>
        <v>0</v>
      </c>
      <c r="AQ1060" s="30">
        <f>IFERROR(TRUNC(CHOOSE(A1060,'料金、単位一覧'!$H$37,'料金、単位一覧'!$H$38,'料金、単位一覧'!$H$39,'料金、単位一覧'!$H$40,'料金、単位一覧'!$H$41)*AP1060),0)</f>
        <v>0</v>
      </c>
      <c r="AR1060" s="312"/>
      <c r="AS1060" s="312"/>
      <c r="AT1060" s="319"/>
    </row>
    <row r="1061" spans="1:46" ht="12.65" customHeight="1" x14ac:dyDescent="0.2">
      <c r="A1061" s="285"/>
      <c r="B1061" s="286"/>
      <c r="C1061" s="286"/>
      <c r="D1061" s="286"/>
      <c r="E1061" s="286"/>
      <c r="F1061" s="245" t="s">
        <v>211</v>
      </c>
      <c r="G1061" s="245"/>
      <c r="H1061" s="245"/>
      <c r="I1061" s="245"/>
      <c r="J1061" s="64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>
        <f>IF(SUM(K1046:AO1058)&gt;0,0,SUM(K1061:AO1061))</f>
        <v>0</v>
      </c>
      <c r="AQ1061" s="30">
        <f>IFERROR(TRUNC(CHOOSE(A1060,'料金、単位一覧'!$K$37,'料金、単位一覧'!$K$38,'料金、単位一覧'!$K$39,'料金、単位一覧'!$K$40,'料金、単位一覧'!$K$41)*AP1061),0)</f>
        <v>0</v>
      </c>
      <c r="AR1061" s="312"/>
      <c r="AS1061" s="312"/>
      <c r="AT1061" s="319"/>
    </row>
    <row r="1062" spans="1:46" ht="12.65" customHeight="1" x14ac:dyDescent="0.2">
      <c r="A1062" s="287" t="s">
        <v>24</v>
      </c>
      <c r="B1062" s="288"/>
      <c r="C1062" s="288"/>
      <c r="D1062" s="288"/>
      <c r="E1062" s="288"/>
      <c r="F1062" s="245" t="s">
        <v>212</v>
      </c>
      <c r="G1062" s="245"/>
      <c r="H1062" s="245"/>
      <c r="I1062" s="245"/>
      <c r="J1062" s="64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>
        <f>IF(SUM(K1046:AO1058)&gt;0,0,SUM(K1062:AO1062))</f>
        <v>0</v>
      </c>
      <c r="AQ1062" s="30">
        <f>IFERROR(TRUNC(CHOOSE(A1060,'料金、単位一覧'!$N$37,'料金、単位一覧'!$N$38,'料金、単位一覧'!$N$39,'料金、単位一覧'!$N$40,'料金、単位一覧'!$N$41)*AP1062),0)</f>
        <v>0</v>
      </c>
      <c r="AR1062" s="312"/>
      <c r="AS1062" s="312"/>
      <c r="AT1062" s="319"/>
    </row>
    <row r="1063" spans="1:46" ht="12.65" customHeight="1" x14ac:dyDescent="0.2">
      <c r="A1063" s="273" t="str">
        <f>IF(A1075="NG","↑介護度を選択",VLOOKUP("選択",A1073:E1074,2,0))</f>
        <v>↑介護度を選択</v>
      </c>
      <c r="B1063" s="274"/>
      <c r="C1063" s="274"/>
      <c r="D1063" s="274"/>
      <c r="E1063" s="274"/>
      <c r="F1063" s="245" t="s">
        <v>213</v>
      </c>
      <c r="G1063" s="245"/>
      <c r="H1063" s="245"/>
      <c r="I1063" s="245"/>
      <c r="J1063" s="64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>
        <f>IF(SUM(K1046:AO1058)&gt;0,0,SUM(K1063:AO1063))</f>
        <v>0</v>
      </c>
      <c r="AQ1063" s="30">
        <f>IFERROR(TRUNC(CHOOSE(A1060,'料金、単位一覧'!$Q$37,'料金、単位一覧'!$Q$38,'料金、単位一覧'!$Q$39,'料金、単位一覧'!$Q$40,'料金、単位一覧'!$Q$41)*AP1063),0)</f>
        <v>0</v>
      </c>
      <c r="AR1063" s="312"/>
      <c r="AS1063" s="312"/>
      <c r="AT1063" s="319"/>
    </row>
    <row r="1064" spans="1:46" ht="12.65" customHeight="1" x14ac:dyDescent="0.2">
      <c r="A1064" s="273"/>
      <c r="B1064" s="274"/>
      <c r="C1064" s="274"/>
      <c r="D1064" s="274"/>
      <c r="E1064" s="274"/>
      <c r="F1064" s="245" t="s">
        <v>214</v>
      </c>
      <c r="G1064" s="245"/>
      <c r="H1064" s="245"/>
      <c r="I1064" s="245"/>
      <c r="J1064" s="64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>
        <f>IF(SUM(K1046:AO1058)&gt;0,0,SUM(K1064:AO1064))</f>
        <v>0</v>
      </c>
      <c r="AQ1064" s="31">
        <f>IFERROR(TRUNC(CHOOSE(A1060,'料金、単位一覧'!$T$37,'料金、単位一覧'!$T$38,'料金、単位一覧'!$T$39,'料金、単位一覧'!$T$40,'料金、単位一覧'!$T$41)*AP1064),0)</f>
        <v>0</v>
      </c>
      <c r="AR1064" s="312"/>
      <c r="AS1064" s="312"/>
      <c r="AT1064" s="319"/>
    </row>
    <row r="1065" spans="1:46" ht="13" x14ac:dyDescent="0.2">
      <c r="A1065" s="278" t="s">
        <v>25</v>
      </c>
      <c r="B1065" s="279"/>
      <c r="C1065" s="279"/>
      <c r="D1065" s="279"/>
      <c r="E1065" s="279"/>
      <c r="F1065" s="245" t="s">
        <v>215</v>
      </c>
      <c r="G1065" s="245"/>
      <c r="H1065" s="245"/>
      <c r="I1065" s="245"/>
      <c r="J1065" s="64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>
        <f>IF(SUM(K1046:AO1058)&gt;0,0,SUM(K1065:AO1065))</f>
        <v>0</v>
      </c>
      <c r="AQ1065" s="31">
        <f>IFERROR(TRUNC(CHOOSE(A1060,'料金、単位一覧'!$W$37,'料金、単位一覧'!$W$38,'料金、単位一覧'!$W$39,'料金、単位一覧'!$W$40,'料金、単位一覧'!$W$41)*AP1065),0)</f>
        <v>0</v>
      </c>
      <c r="AR1065" s="312"/>
      <c r="AS1065" s="312"/>
      <c r="AT1065" s="319"/>
    </row>
    <row r="1066" spans="1:46" ht="13" x14ac:dyDescent="0.2">
      <c r="A1066" s="282">
        <v>0.9</v>
      </c>
      <c r="B1066" s="283"/>
      <c r="C1066" s="283"/>
      <c r="D1066" s="283"/>
      <c r="E1066" s="283"/>
      <c r="F1066" s="277" t="str">
        <f>'料金、単位一覧'!$A$64</f>
        <v>地域通所介護感染症災害3％加算</v>
      </c>
      <c r="G1066" s="247"/>
      <c r="H1066" s="247"/>
      <c r="I1066" s="248"/>
      <c r="J1066" s="11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>
        <f>IF(SUM(K1059:AO1065)&gt;0,0,SUM(K1066:AO1066))</f>
        <v>0</v>
      </c>
      <c r="AQ1066" s="31" t="str">
        <f>IF($AA$2="する",ROUND(SUM(AQ1059:AQ1065)*0.03,0),"－")</f>
        <v>－</v>
      </c>
      <c r="AR1066" s="312"/>
      <c r="AS1066" s="312"/>
      <c r="AT1066" s="319"/>
    </row>
    <row r="1067" spans="1:46" ht="12.65" customHeight="1" x14ac:dyDescent="0.2">
      <c r="A1067" s="282"/>
      <c r="B1067" s="283"/>
      <c r="C1067" s="283"/>
      <c r="D1067" s="283"/>
      <c r="E1067" s="284"/>
      <c r="F1067" s="275" t="str">
        <f>'料金、単位一覧'!$A$44</f>
        <v>延長加算</v>
      </c>
      <c r="G1067" s="276"/>
      <c r="H1067" s="276"/>
      <c r="I1067" s="119" t="str">
        <f>VLOOKUP(F1067,'料金、単位一覧'!$A$44:$AD$65,26,0)</f>
        <v>1H</v>
      </c>
      <c r="J1067" s="115">
        <f>VLOOKUP(F1067,'料金、単位一覧'!$A$44:$N$65,9,0)</f>
        <v>50</v>
      </c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>
        <f t="shared" ref="AP1067:AP1089" si="196">IF(SUM($K$6:$AO$18)&gt;0,0,SUM(K1067:AO1067))</f>
        <v>0</v>
      </c>
      <c r="AQ1067" s="31">
        <f>(COUNTIF($K1067:$AO1067,"&gt;=5")*($J1067*5))+(COUNTIF($K1067:$AO1067,"=4")*($J1067*4))+(COUNTIF($K1067:$AO1067,"=3")*($J1067*3))+(COUNTIF($K1067:$AO1067,"=2")*($J1067*2))+(COUNTIF($K1067:$AO1067,"=1")*$J1067)</f>
        <v>0</v>
      </c>
      <c r="AR1067" s="312"/>
      <c r="AS1067" s="312"/>
      <c r="AT1067" s="319"/>
    </row>
    <row r="1068" spans="1:46" ht="12.65" customHeight="1" x14ac:dyDescent="0.2">
      <c r="A1068" s="278" t="s">
        <v>26</v>
      </c>
      <c r="B1068" s="279"/>
      <c r="C1068" s="279"/>
      <c r="D1068" s="279"/>
      <c r="E1068" s="290"/>
      <c r="F1068" s="275" t="str">
        <f>'料金、単位一覧'!$A$45</f>
        <v>個別機能訓練加算(Ⅰ)イ</v>
      </c>
      <c r="G1068" s="276"/>
      <c r="H1068" s="276"/>
      <c r="I1068" s="119">
        <f>VLOOKUP(F1068,'料金、単位一覧'!$A$44:$AD$65,26,0)</f>
        <v>0</v>
      </c>
      <c r="J1068" s="115">
        <f>VLOOKUP(F1068,'料金、単位一覧'!$A$44:$N$65,9,0)</f>
        <v>56</v>
      </c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>
        <f t="shared" si="196"/>
        <v>0</v>
      </c>
      <c r="AQ1068" s="31">
        <f>AP1068*J1068</f>
        <v>0</v>
      </c>
      <c r="AR1068" s="312"/>
      <c r="AS1068" s="312"/>
      <c r="AT1068" s="319"/>
    </row>
    <row r="1069" spans="1:46" ht="12.65" customHeight="1" x14ac:dyDescent="0.2">
      <c r="A1069" s="285"/>
      <c r="B1069" s="286"/>
      <c r="C1069" s="286"/>
      <c r="D1069" s="286"/>
      <c r="E1069" s="291"/>
      <c r="F1069" s="275" t="str">
        <f>'料金、単位一覧'!$A$46</f>
        <v>個別機能訓練加算(Ⅰ)ロ</v>
      </c>
      <c r="G1069" s="276"/>
      <c r="H1069" s="276"/>
      <c r="I1069" s="119">
        <f>VLOOKUP(F1069,'料金、単位一覧'!$A$44:$AD$65,26,0)</f>
        <v>0</v>
      </c>
      <c r="J1069" s="115">
        <f>VLOOKUP(F1069,'料金、単位一覧'!$A$44:$N$65,9,0)</f>
        <v>76</v>
      </c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>
        <f t="shared" si="196"/>
        <v>0</v>
      </c>
      <c r="AQ1069" s="31">
        <f>AP1069*J1069</f>
        <v>0</v>
      </c>
      <c r="AR1069" s="312"/>
      <c r="AS1069" s="312"/>
      <c r="AT1069" s="319"/>
    </row>
    <row r="1070" spans="1:46" ht="12.65" customHeight="1" x14ac:dyDescent="0.2">
      <c r="A1070" s="285"/>
      <c r="B1070" s="286"/>
      <c r="C1070" s="286"/>
      <c r="D1070" s="286"/>
      <c r="E1070" s="291"/>
      <c r="F1070" s="275" t="str">
        <f>'料金、単位一覧'!$A$47</f>
        <v>個別機能訓練加算(Ⅱ)</v>
      </c>
      <c r="G1070" s="276"/>
      <c r="H1070" s="276"/>
      <c r="I1070" s="119" t="str">
        <f>VLOOKUP(F1070,'料金、単位一覧'!$A$44:$AD$65,26,0)</f>
        <v>月1回</v>
      </c>
      <c r="J1070" s="115">
        <f>VLOOKUP(F1070,'料金、単位一覧'!$A$44:$N$65,9,0)</f>
        <v>20</v>
      </c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>
        <f t="shared" si="196"/>
        <v>0</v>
      </c>
      <c r="AQ1070" s="31">
        <f>IF(AP1070&gt;1,1,AP1070)*J1070</f>
        <v>0</v>
      </c>
      <c r="AR1070" s="312"/>
      <c r="AS1070" s="312"/>
      <c r="AT1070" s="319"/>
    </row>
    <row r="1071" spans="1:46" ht="12.65" customHeight="1" x14ac:dyDescent="0.2">
      <c r="A1071" s="285"/>
      <c r="B1071" s="286"/>
      <c r="C1071" s="286"/>
      <c r="D1071" s="286"/>
      <c r="E1071" s="291"/>
      <c r="F1071" s="275" t="str">
        <f>'料金、単位一覧'!$A$48</f>
        <v>入浴加算（Ⅰ）</v>
      </c>
      <c r="G1071" s="276"/>
      <c r="H1071" s="276"/>
      <c r="I1071" s="119">
        <f>VLOOKUP(F1071,'料金、単位一覧'!$A$44:$AD$65,26,0)</f>
        <v>0</v>
      </c>
      <c r="J1071" s="115">
        <f>VLOOKUP(F1071,'料金、単位一覧'!$A$44:$N$65,9,0)</f>
        <v>40</v>
      </c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>
        <f t="shared" si="196"/>
        <v>0</v>
      </c>
      <c r="AQ1071" s="31">
        <f>AP1071*J1071</f>
        <v>0</v>
      </c>
      <c r="AR1071" s="312"/>
      <c r="AS1071" s="312"/>
      <c r="AT1071" s="319"/>
    </row>
    <row r="1072" spans="1:46" ht="12.65" customHeight="1" x14ac:dyDescent="0.2">
      <c r="A1072" s="285"/>
      <c r="B1072" s="286"/>
      <c r="C1072" s="286"/>
      <c r="D1072" s="286"/>
      <c r="E1072" s="291"/>
      <c r="F1072" s="275" t="str">
        <f>'料金、単位一覧'!$A$49</f>
        <v>入浴加算（Ⅱ）</v>
      </c>
      <c r="G1072" s="276"/>
      <c r="H1072" s="276"/>
      <c r="I1072" s="119">
        <f>VLOOKUP(F1072,'料金、単位一覧'!$A$44:$AD$65,26,0)</f>
        <v>0</v>
      </c>
      <c r="J1072" s="115">
        <f>VLOOKUP(F1072,'料金、単位一覧'!$A$44:$N$65,9,0)</f>
        <v>55</v>
      </c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>
        <f t="shared" si="196"/>
        <v>0</v>
      </c>
      <c r="AQ1072" s="31">
        <f t="shared" ref="AQ1072:AQ1075" si="197">AP1072*J1072</f>
        <v>0</v>
      </c>
      <c r="AR1072" s="312"/>
      <c r="AS1072" s="312"/>
      <c r="AT1072" s="319"/>
    </row>
    <row r="1073" spans="1:46" ht="12.65" customHeight="1" x14ac:dyDescent="0.2">
      <c r="A1073" s="120" t="str">
        <f>IF(B1073&gt;0,"選択","－")</f>
        <v>－</v>
      </c>
      <c r="B1073" s="171">
        <f>IFERROR(CHOOSE(A1057,'料金、単位一覧'!$I$117,'料金、単位一覧'!$I$118),0)</f>
        <v>0</v>
      </c>
      <c r="C1073" s="171"/>
      <c r="D1073" s="171"/>
      <c r="E1073" s="171"/>
      <c r="F1073" s="275" t="str">
        <f>'料金、単位一覧'!$A$50</f>
        <v>認知症対応加算</v>
      </c>
      <c r="G1073" s="276"/>
      <c r="H1073" s="276"/>
      <c r="I1073" s="119">
        <f>VLOOKUP(F1073,'料金、単位一覧'!$A$44:$AD$65,26,0)</f>
        <v>0</v>
      </c>
      <c r="J1073" s="115">
        <f>VLOOKUP(F1073,'料金、単位一覧'!$A$44:$N$65,9,0)</f>
        <v>60</v>
      </c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>
        <f t="shared" si="196"/>
        <v>0</v>
      </c>
      <c r="AQ1073" s="31">
        <f t="shared" si="197"/>
        <v>0</v>
      </c>
      <c r="AR1073" s="312"/>
      <c r="AS1073" s="312"/>
      <c r="AT1073" s="319"/>
    </row>
    <row r="1074" spans="1:46" ht="12.65" customHeight="1" x14ac:dyDescent="0.2">
      <c r="A1074" s="120" t="str">
        <f>IF(B1074&gt;0,"選択","－")</f>
        <v>－</v>
      </c>
      <c r="B1074" s="171">
        <f>IFERROR(CHOOSE(A1060,'料金、単位一覧'!$I$119,'料金、単位一覧'!$I$120,'料金、単位一覧'!$I$121,'料金、単位一覧'!$I$122,'料金、単位一覧'!$I$123),0)</f>
        <v>0</v>
      </c>
      <c r="C1074" s="171"/>
      <c r="D1074" s="171"/>
      <c r="E1074" s="171"/>
      <c r="F1074" s="275" t="str">
        <f>'料金、単位一覧'!$A$51</f>
        <v>若年性認知利用者受入加算</v>
      </c>
      <c r="G1074" s="276"/>
      <c r="H1074" s="276"/>
      <c r="I1074" s="119">
        <f>VLOOKUP(F1074,'料金、単位一覧'!$A$44:$AD$65,26,0)</f>
        <v>0</v>
      </c>
      <c r="J1074" s="115">
        <f>VLOOKUP(F1074,'料金、単位一覧'!$A$44:$N$65,9,0)</f>
        <v>60</v>
      </c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>
        <f t="shared" si="196"/>
        <v>0</v>
      </c>
      <c r="AQ1074" s="31">
        <f t="shared" si="197"/>
        <v>0</v>
      </c>
      <c r="AR1074" s="312"/>
      <c r="AS1074" s="312"/>
      <c r="AT1074" s="319"/>
    </row>
    <row r="1075" spans="1:46" ht="13" x14ac:dyDescent="0.2">
      <c r="A1075" s="289" t="str">
        <f>IF(A1073=A1074,"NG","OK")</f>
        <v>NG</v>
      </c>
      <c r="B1075" s="171"/>
      <c r="C1075" s="171"/>
      <c r="D1075" s="171"/>
      <c r="E1075" s="171"/>
      <c r="F1075" s="275" t="str">
        <f>'料金、単位一覧'!$A$52</f>
        <v>中重度ケア体制加算</v>
      </c>
      <c r="G1075" s="276"/>
      <c r="H1075" s="276"/>
      <c r="I1075" s="119">
        <f>VLOOKUP(F1075,'料金、単位一覧'!$A$44:$AD$65,26,0)</f>
        <v>0</v>
      </c>
      <c r="J1075" s="115">
        <f>VLOOKUP(F1075,'料金、単位一覧'!$A$44:$N$65,9,0)</f>
        <v>45</v>
      </c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>
        <f t="shared" si="196"/>
        <v>0</v>
      </c>
      <c r="AQ1075" s="31">
        <f t="shared" si="197"/>
        <v>0</v>
      </c>
      <c r="AR1075" s="312"/>
      <c r="AS1075" s="312"/>
      <c r="AT1075" s="319"/>
    </row>
    <row r="1076" spans="1:46" ht="13" x14ac:dyDescent="0.2">
      <c r="A1076" s="121"/>
      <c r="B1076" s="4"/>
      <c r="C1076" s="4"/>
      <c r="D1076" s="4"/>
      <c r="E1076" s="4"/>
      <c r="F1076" s="275" t="str">
        <f>'料金、単位一覧'!$A$53</f>
        <v>生活機能向上連携加算(Ⅰ)</v>
      </c>
      <c r="G1076" s="276"/>
      <c r="H1076" s="276"/>
      <c r="I1076" s="119" t="str">
        <f>VLOOKUP(F1076,'料金、単位一覧'!$A$44:$AD$65,26,0)</f>
        <v>月1回</v>
      </c>
      <c r="J1076" s="115">
        <f>VLOOKUP(F1076,'料金、単位一覧'!$A$44:$N$65,9,0)</f>
        <v>100</v>
      </c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>
        <f t="shared" si="196"/>
        <v>0</v>
      </c>
      <c r="AQ1076" s="31">
        <f>IF(AP1076&gt;1,1,AP1076)*J1076</f>
        <v>0</v>
      </c>
      <c r="AR1076" s="312"/>
      <c r="AS1076" s="312"/>
      <c r="AT1076" s="319"/>
    </row>
    <row r="1077" spans="1:46" ht="13" x14ac:dyDescent="0.2">
      <c r="A1077" s="121"/>
      <c r="B1077" s="4"/>
      <c r="C1077" s="4"/>
      <c r="D1077" s="4"/>
      <c r="E1077" s="4"/>
      <c r="F1077" s="275" t="str">
        <f>'料金、単位一覧'!$A$54</f>
        <v>生活機能向上連携加算(Ⅱ)</v>
      </c>
      <c r="G1077" s="276"/>
      <c r="H1077" s="276"/>
      <c r="I1077" s="119" t="str">
        <f>VLOOKUP(F1077,'料金、単位一覧'!$A$44:$AD$65,26,0)</f>
        <v>月1回</v>
      </c>
      <c r="J1077" s="115">
        <f>VLOOKUP(F1077,'料金、単位一覧'!$A$44:$N$65,9,0)</f>
        <v>200</v>
      </c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>
        <f t="shared" si="196"/>
        <v>0</v>
      </c>
      <c r="AQ1077" s="31">
        <f t="shared" ref="AQ1077:AQ1080" si="198">IF(AP1077&gt;1,1,AP1077)*J1077</f>
        <v>0</v>
      </c>
      <c r="AR1077" s="312"/>
      <c r="AS1077" s="312"/>
      <c r="AT1077" s="319"/>
    </row>
    <row r="1078" spans="1:46" ht="13" x14ac:dyDescent="0.2">
      <c r="A1078" s="121"/>
      <c r="B1078" s="4"/>
      <c r="C1078" s="4"/>
      <c r="D1078" s="4"/>
      <c r="E1078" s="4"/>
      <c r="F1078" s="275" t="str">
        <f>'料金、単位一覧'!$A$55</f>
        <v>ADL維持等加算(Ⅰ)</v>
      </c>
      <c r="G1078" s="276"/>
      <c r="H1078" s="276"/>
      <c r="I1078" s="119" t="str">
        <f>VLOOKUP(F1078,'料金、単位一覧'!$A$44:$AD$65,26,0)</f>
        <v>月1回</v>
      </c>
      <c r="J1078" s="115">
        <f>VLOOKUP(F1078,'料金、単位一覧'!$A$44:$N$65,9,0)</f>
        <v>30</v>
      </c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>
        <f t="shared" si="196"/>
        <v>0</v>
      </c>
      <c r="AQ1078" s="31">
        <f t="shared" si="198"/>
        <v>0</v>
      </c>
      <c r="AR1078" s="312"/>
      <c r="AS1078" s="312"/>
      <c r="AT1078" s="319"/>
    </row>
    <row r="1079" spans="1:46" ht="13" x14ac:dyDescent="0.2">
      <c r="A1079" s="121"/>
      <c r="B1079" s="4"/>
      <c r="C1079" s="4"/>
      <c r="D1079" s="4"/>
      <c r="E1079" s="4"/>
      <c r="F1079" s="275" t="str">
        <f>'料金、単位一覧'!$A$56</f>
        <v>ADL維持等加算(Ⅱ)</v>
      </c>
      <c r="G1079" s="276"/>
      <c r="H1079" s="276"/>
      <c r="I1079" s="119" t="str">
        <f>VLOOKUP(F1079,'料金、単位一覧'!$A$44:$AD$65,26,0)</f>
        <v>月1回</v>
      </c>
      <c r="J1079" s="115">
        <f>VLOOKUP(F1079,'料金、単位一覧'!$A$44:$N$65,9,0)</f>
        <v>60</v>
      </c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>
        <f t="shared" si="196"/>
        <v>0</v>
      </c>
      <c r="AQ1079" s="31">
        <f t="shared" si="198"/>
        <v>0</v>
      </c>
      <c r="AR1079" s="312"/>
      <c r="AS1079" s="312"/>
      <c r="AT1079" s="319"/>
    </row>
    <row r="1080" spans="1:46" ht="13" x14ac:dyDescent="0.2">
      <c r="A1080" s="121"/>
      <c r="B1080" s="4"/>
      <c r="C1080" s="4"/>
      <c r="D1080" s="4"/>
      <c r="E1080" s="4"/>
      <c r="F1080" s="275" t="str">
        <f>'料金、単位一覧'!$A$57</f>
        <v>栄養アセスメント加算</v>
      </c>
      <c r="G1080" s="276"/>
      <c r="H1080" s="276"/>
      <c r="I1080" s="119" t="str">
        <f>VLOOKUP(F1080,'料金、単位一覧'!$A$44:$AD$65,26,0)</f>
        <v>月1回</v>
      </c>
      <c r="J1080" s="115">
        <f>VLOOKUP(F1080,'料金、単位一覧'!$A$44:$N$65,9,0)</f>
        <v>50</v>
      </c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>
        <f t="shared" si="196"/>
        <v>0</v>
      </c>
      <c r="AQ1080" s="31">
        <f t="shared" si="198"/>
        <v>0</v>
      </c>
      <c r="AR1080" s="312"/>
      <c r="AS1080" s="312"/>
      <c r="AT1080" s="319"/>
    </row>
    <row r="1081" spans="1:46" ht="13" x14ac:dyDescent="0.2">
      <c r="A1081" s="121"/>
      <c r="B1081" s="4"/>
      <c r="C1081" s="4"/>
      <c r="D1081" s="4"/>
      <c r="E1081" s="4"/>
      <c r="F1081" s="275" t="str">
        <f>'料金、単位一覧'!$A$58</f>
        <v>栄養改善加算</v>
      </c>
      <c r="G1081" s="276"/>
      <c r="H1081" s="276"/>
      <c r="I1081" s="119" t="str">
        <f>VLOOKUP(F1081,'料金、単位一覧'!$A$44:$AD$65,26,0)</f>
        <v>月2回</v>
      </c>
      <c r="J1081" s="115">
        <f>VLOOKUP(F1081,'料金、単位一覧'!$A$44:$N$65,9,0)</f>
        <v>200</v>
      </c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>
        <f t="shared" si="196"/>
        <v>0</v>
      </c>
      <c r="AQ1081" s="31">
        <f>IF(AP1081&gt;2,2,AP1081)*J1081</f>
        <v>0</v>
      </c>
      <c r="AR1081" s="312"/>
      <c r="AS1081" s="312"/>
      <c r="AT1081" s="319"/>
    </row>
    <row r="1082" spans="1:46" ht="13" x14ac:dyDescent="0.2">
      <c r="A1082" s="121"/>
      <c r="B1082" s="4"/>
      <c r="C1082" s="4"/>
      <c r="D1082" s="4"/>
      <c r="E1082" s="4"/>
      <c r="F1082" s="275" t="str">
        <f>'料金、単位一覧'!$A$59</f>
        <v>口腔・栄養スクリーニング加算(Ⅰ)</v>
      </c>
      <c r="G1082" s="276"/>
      <c r="H1082" s="276"/>
      <c r="I1082" s="119" t="str">
        <f>VLOOKUP(F1082,'料金、単位一覧'!$A$44:$AD$65,26,0)</f>
        <v>月1回</v>
      </c>
      <c r="J1082" s="115">
        <f>VLOOKUP(F1082,'料金、単位一覧'!$A$44:$N$65,9,0)</f>
        <v>20</v>
      </c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>
        <f t="shared" si="196"/>
        <v>0</v>
      </c>
      <c r="AQ1082" s="31">
        <f t="shared" ref="AQ1082:AQ1083" si="199">IF(AP1082&gt;1,1,AP1082)*J1082</f>
        <v>0</v>
      </c>
      <c r="AR1082" s="312"/>
      <c r="AS1082" s="312"/>
      <c r="AT1082" s="319"/>
    </row>
    <row r="1083" spans="1:46" ht="13" x14ac:dyDescent="0.2">
      <c r="A1083" s="121"/>
      <c r="B1083" s="4"/>
      <c r="C1083" s="4"/>
      <c r="D1083" s="4"/>
      <c r="E1083" s="4"/>
      <c r="F1083" s="275" t="str">
        <f>'料金、単位一覧'!$A$60</f>
        <v>口腔・栄養スクリーニング加算(Ⅱ)</v>
      </c>
      <c r="G1083" s="276"/>
      <c r="H1083" s="276"/>
      <c r="I1083" s="119" t="str">
        <f>VLOOKUP(F1083,'料金、単位一覧'!$A$44:$AD$65,26,0)</f>
        <v>月1回</v>
      </c>
      <c r="J1083" s="115">
        <f>VLOOKUP(F1083,'料金、単位一覧'!$A$44:$N$65,9,0)</f>
        <v>5</v>
      </c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>
        <f t="shared" si="196"/>
        <v>0</v>
      </c>
      <c r="AQ1083" s="31">
        <f t="shared" si="199"/>
        <v>0</v>
      </c>
      <c r="AR1083" s="312"/>
      <c r="AS1083" s="312"/>
      <c r="AT1083" s="319"/>
    </row>
    <row r="1084" spans="1:46" ht="13" x14ac:dyDescent="0.2">
      <c r="A1084" s="121"/>
      <c r="B1084" s="4"/>
      <c r="C1084" s="4"/>
      <c r="D1084" s="4"/>
      <c r="E1084" s="4"/>
      <c r="F1084" s="275" t="str">
        <f>'料金、単位一覧'!$A$61</f>
        <v>口腔機能向上加算(Ⅰ)</v>
      </c>
      <c r="G1084" s="276"/>
      <c r="H1084" s="276"/>
      <c r="I1084" s="119" t="str">
        <f>VLOOKUP(F1084,'料金、単位一覧'!$A$44:$AD$65,26,0)</f>
        <v>月2回</v>
      </c>
      <c r="J1084" s="115">
        <f>VLOOKUP(F1084,'料金、単位一覧'!$A$44:$N$65,9,0)</f>
        <v>150</v>
      </c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>
        <f t="shared" si="196"/>
        <v>0</v>
      </c>
      <c r="AQ1084" s="31">
        <f t="shared" ref="AQ1084:AQ1085" si="200">IF(AP1084&gt;2,2,AP1084)*J1084</f>
        <v>0</v>
      </c>
      <c r="AR1084" s="312"/>
      <c r="AS1084" s="312"/>
      <c r="AT1084" s="319"/>
    </row>
    <row r="1085" spans="1:46" ht="12.65" customHeight="1" x14ac:dyDescent="0.2">
      <c r="A1085" s="121"/>
      <c r="B1085" s="4"/>
      <c r="C1085" s="4"/>
      <c r="D1085" s="4"/>
      <c r="E1085" s="4"/>
      <c r="F1085" s="275" t="str">
        <f>'料金、単位一覧'!$A$62</f>
        <v>口腔機能向上加算(Ⅱ)</v>
      </c>
      <c r="G1085" s="276"/>
      <c r="H1085" s="276"/>
      <c r="I1085" s="119" t="str">
        <f>VLOOKUP(F1085,'料金、単位一覧'!$A$44:$AD$65,26,0)</f>
        <v>月2回</v>
      </c>
      <c r="J1085" s="115">
        <f>VLOOKUP(F1085,'料金、単位一覧'!$A$44:$N$65,9,0)</f>
        <v>160</v>
      </c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>
        <f t="shared" si="196"/>
        <v>0</v>
      </c>
      <c r="AQ1085" s="31">
        <f t="shared" si="200"/>
        <v>0</v>
      </c>
      <c r="AR1085" s="312"/>
      <c r="AS1085" s="312"/>
      <c r="AT1085" s="319"/>
    </row>
    <row r="1086" spans="1:46" ht="13" x14ac:dyDescent="0.2">
      <c r="A1086" s="121"/>
      <c r="B1086" s="4"/>
      <c r="C1086" s="4"/>
      <c r="D1086" s="4"/>
      <c r="E1086" s="4"/>
      <c r="F1086" s="275" t="str">
        <f>'料金、単位一覧'!$A$63</f>
        <v>科学的介護推進体制加算</v>
      </c>
      <c r="G1086" s="276"/>
      <c r="H1086" s="276"/>
      <c r="I1086" s="119" t="str">
        <f>VLOOKUP(F1086,'料金、単位一覧'!$A$44:$AD$65,26,0)</f>
        <v>月1回</v>
      </c>
      <c r="J1086" s="115">
        <f>VLOOKUP(F1086,'料金、単位一覧'!$A$44:$N$65,9,0)</f>
        <v>40</v>
      </c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>
        <f t="shared" si="196"/>
        <v>0</v>
      </c>
      <c r="AQ1086" s="31">
        <f>IF(AP1086&gt;1,1,AP1086)*J1086</f>
        <v>0</v>
      </c>
      <c r="AR1086" s="312"/>
      <c r="AS1086" s="312"/>
      <c r="AT1086" s="319"/>
    </row>
    <row r="1087" spans="1:46" ht="13" x14ac:dyDescent="0.2">
      <c r="A1087" s="121"/>
      <c r="B1087" s="4"/>
      <c r="C1087" s="4"/>
      <c r="D1087" s="4"/>
      <c r="E1087" s="4"/>
      <c r="F1087" s="246" t="str">
        <f>'料金、単位一覧'!$A$68</f>
        <v>サービス提供体制強化加算(Ⅰ)</v>
      </c>
      <c r="G1087" s="247"/>
      <c r="H1087" s="247"/>
      <c r="I1087" s="248"/>
      <c r="J1087" s="115">
        <f>VLOOKUP(F1087,'料金、単位一覧'!$A$68:$N$70,9,0)</f>
        <v>22</v>
      </c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>
        <f t="shared" si="196"/>
        <v>0</v>
      </c>
      <c r="AQ1087" s="31">
        <f t="shared" ref="AQ1087:AQ1090" si="201">AP1087*J1087</f>
        <v>0</v>
      </c>
      <c r="AR1087" s="312"/>
      <c r="AS1087" s="312"/>
      <c r="AT1087" s="319"/>
    </row>
    <row r="1088" spans="1:46" ht="13" x14ac:dyDescent="0.2">
      <c r="A1088" s="122"/>
      <c r="B1088" s="123"/>
      <c r="C1088" s="123"/>
      <c r="D1088" s="123"/>
      <c r="E1088" s="37"/>
      <c r="F1088" s="246" t="str">
        <f>'料金、単位一覧'!$A$69</f>
        <v>サービス提供体制強化加算(Ⅱ)</v>
      </c>
      <c r="G1088" s="247"/>
      <c r="H1088" s="247"/>
      <c r="I1088" s="248"/>
      <c r="J1088" s="115">
        <f>VLOOKUP(F1088,'料金、単位一覧'!$A$68:$N$70,9,0)</f>
        <v>18</v>
      </c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>
        <f t="shared" si="196"/>
        <v>0</v>
      </c>
      <c r="AQ1088" s="31">
        <f t="shared" si="201"/>
        <v>0</v>
      </c>
      <c r="AR1088" s="312"/>
      <c r="AS1088" s="312"/>
      <c r="AT1088" s="319"/>
    </row>
    <row r="1089" spans="1:46" ht="13" x14ac:dyDescent="0.2">
      <c r="A1089" s="122"/>
      <c r="B1089" s="123"/>
      <c r="C1089" s="123"/>
      <c r="D1089" s="123"/>
      <c r="E1089" s="37"/>
      <c r="F1089" s="246" t="str">
        <f>'料金、単位一覧'!$A$70</f>
        <v>サービス提供体制強化加算(Ⅲ)</v>
      </c>
      <c r="G1089" s="247"/>
      <c r="H1089" s="247"/>
      <c r="I1089" s="248"/>
      <c r="J1089" s="115">
        <f>VLOOKUP(F1089,'料金、単位一覧'!$A$68:$N$70,9,0)</f>
        <v>6</v>
      </c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>
        <f t="shared" si="196"/>
        <v>0</v>
      </c>
      <c r="AQ1089" s="31">
        <f t="shared" si="201"/>
        <v>0</v>
      </c>
      <c r="AR1089" s="312"/>
      <c r="AS1089" s="312"/>
      <c r="AT1089" s="319"/>
    </row>
    <row r="1090" spans="1:46" ht="12.65" customHeight="1" x14ac:dyDescent="0.2">
      <c r="A1090" s="121"/>
      <c r="B1090" s="4"/>
      <c r="C1090" s="4"/>
      <c r="D1090" s="4"/>
      <c r="E1090" s="4"/>
      <c r="F1090" s="246" t="s">
        <v>207</v>
      </c>
      <c r="G1090" s="247"/>
      <c r="H1090" s="247"/>
      <c r="I1090" s="248"/>
      <c r="J1090" s="124">
        <f>'料金、単位一覧'!$I$73</f>
        <v>-47</v>
      </c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>
        <f>IF(SUM($K$6:$AO$18)&gt;0,0,SUM(K1090:AO1090))</f>
        <v>0</v>
      </c>
      <c r="AQ1090" s="31">
        <f t="shared" si="201"/>
        <v>0</v>
      </c>
      <c r="AR1090" s="313"/>
      <c r="AS1090" s="313"/>
      <c r="AT1090" s="320"/>
    </row>
    <row r="1091" spans="1:46" ht="12.65" customHeight="1" x14ac:dyDescent="0.2">
      <c r="A1091" s="121"/>
      <c r="B1091" s="296" t="s">
        <v>208</v>
      </c>
      <c r="C1091" s="296"/>
      <c r="D1091" s="296"/>
      <c r="E1091" s="296"/>
      <c r="F1091" s="280" t="str">
        <f>'料金、単位一覧'!$A$99</f>
        <v>昼食代</v>
      </c>
      <c r="G1091" s="281"/>
      <c r="H1091" s="281"/>
      <c r="I1091" s="281"/>
      <c r="J1091" s="125">
        <f>VLOOKUP(F1091,'料金、単位一覧'!$A$99:$N$113,9,0)</f>
        <v>0</v>
      </c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>
        <f>SUM(K1091:AO1091)</f>
        <v>0</v>
      </c>
      <c r="AQ1091" s="126" t="s">
        <v>217</v>
      </c>
      <c r="AR1091" s="127">
        <f>AP1091*J1091</f>
        <v>0</v>
      </c>
      <c r="AS1091" s="128"/>
      <c r="AT1091" s="129">
        <f>AR1091</f>
        <v>0</v>
      </c>
    </row>
    <row r="1092" spans="1:46" ht="12.65" customHeight="1" x14ac:dyDescent="0.2">
      <c r="A1092" s="121"/>
      <c r="B1092" s="296"/>
      <c r="C1092" s="296"/>
      <c r="D1092" s="296"/>
      <c r="E1092" s="296"/>
      <c r="F1092" s="280" t="str">
        <f>'料金、単位一覧'!$A$100</f>
        <v>おやつ代</v>
      </c>
      <c r="G1092" s="281"/>
      <c r="H1092" s="281"/>
      <c r="I1092" s="281"/>
      <c r="J1092" s="125">
        <f>VLOOKUP(F1092,'料金、単位一覧'!$A$99:$N$113,9,0)</f>
        <v>0</v>
      </c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>
        <f t="shared" ref="AP1092:AP1104" si="202">SUM(K1092:AO1092)</f>
        <v>0</v>
      </c>
      <c r="AQ1092" s="126" t="s">
        <v>217</v>
      </c>
      <c r="AR1092" s="127">
        <f>IFERROR(AP1092*J1092,"")</f>
        <v>0</v>
      </c>
      <c r="AS1092" s="34"/>
      <c r="AT1092" s="130">
        <f t="shared" ref="AT1092:AT1103" si="203">AR1092</f>
        <v>0</v>
      </c>
    </row>
    <row r="1093" spans="1:46" ht="12.65" customHeight="1" x14ac:dyDescent="0.2">
      <c r="A1093" s="121"/>
      <c r="B1093" s="296"/>
      <c r="C1093" s="296"/>
      <c r="D1093" s="296"/>
      <c r="E1093" s="296"/>
      <c r="F1093" s="280" t="str">
        <f>'料金、単位一覧'!$A$101</f>
        <v>パット代</v>
      </c>
      <c r="G1093" s="281"/>
      <c r="H1093" s="281"/>
      <c r="I1093" s="281"/>
      <c r="J1093" s="125">
        <f>VLOOKUP(F1093,'料金、単位一覧'!$A$99:$N$113,9,0)</f>
        <v>0</v>
      </c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>
        <f t="shared" si="202"/>
        <v>0</v>
      </c>
      <c r="AQ1093" s="126" t="s">
        <v>217</v>
      </c>
      <c r="AR1093" s="127">
        <f t="shared" ref="AR1093:AR1104" si="204">AP1093*J1093</f>
        <v>0</v>
      </c>
      <c r="AS1093" s="34"/>
      <c r="AT1093" s="130">
        <f t="shared" si="203"/>
        <v>0</v>
      </c>
    </row>
    <row r="1094" spans="1:46" ht="12.65" customHeight="1" x14ac:dyDescent="0.2">
      <c r="A1094" s="121"/>
      <c r="B1094" s="296"/>
      <c r="C1094" s="296"/>
      <c r="D1094" s="296"/>
      <c r="E1094" s="296"/>
      <c r="F1094" s="280" t="str">
        <f>'料金、単位一覧'!$A$102</f>
        <v>リハビリパンツ代</v>
      </c>
      <c r="G1094" s="281"/>
      <c r="H1094" s="281"/>
      <c r="I1094" s="281"/>
      <c r="J1094" s="125">
        <f>VLOOKUP(F1094,'料金、単位一覧'!$A$99:$N$113,9,0)</f>
        <v>0</v>
      </c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>
        <f t="shared" si="202"/>
        <v>0</v>
      </c>
      <c r="AQ1094" s="126" t="s">
        <v>217</v>
      </c>
      <c r="AR1094" s="127">
        <f t="shared" si="204"/>
        <v>0</v>
      </c>
      <c r="AS1094" s="34"/>
      <c r="AT1094" s="130">
        <f t="shared" si="203"/>
        <v>0</v>
      </c>
    </row>
    <row r="1095" spans="1:46" ht="12.65" customHeight="1" x14ac:dyDescent="0.2">
      <c r="A1095" s="121"/>
      <c r="B1095" s="296"/>
      <c r="C1095" s="296"/>
      <c r="D1095" s="296"/>
      <c r="E1095" s="296"/>
      <c r="F1095" s="280" t="str">
        <f>'料金、単位一覧'!$A$103</f>
        <v>おむつ代</v>
      </c>
      <c r="G1095" s="281"/>
      <c r="H1095" s="281"/>
      <c r="I1095" s="281"/>
      <c r="J1095" s="125">
        <f>VLOOKUP(F1095,'料金、単位一覧'!$A$99:$N$113,9,0)</f>
        <v>0</v>
      </c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>
        <f t="shared" si="202"/>
        <v>0</v>
      </c>
      <c r="AQ1095" s="126" t="s">
        <v>217</v>
      </c>
      <c r="AR1095" s="127">
        <f t="shared" si="204"/>
        <v>0</v>
      </c>
      <c r="AS1095" s="34"/>
      <c r="AT1095" s="130">
        <f t="shared" si="203"/>
        <v>0</v>
      </c>
    </row>
    <row r="1096" spans="1:46" ht="12.65" customHeight="1" x14ac:dyDescent="0.2">
      <c r="A1096" s="121"/>
      <c r="B1096" s="296"/>
      <c r="C1096" s="296"/>
      <c r="D1096" s="296"/>
      <c r="E1096" s="296"/>
      <c r="F1096" s="280" t="str">
        <f>'料金、単位一覧'!$A$104</f>
        <v>お泊りサービス</v>
      </c>
      <c r="G1096" s="281"/>
      <c r="H1096" s="281"/>
      <c r="I1096" s="281"/>
      <c r="J1096" s="125">
        <f>VLOOKUP(F1096,'料金、単位一覧'!$A$99:$N$113,9,0)</f>
        <v>0</v>
      </c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>
        <f t="shared" si="202"/>
        <v>0</v>
      </c>
      <c r="AQ1096" s="126" t="s">
        <v>217</v>
      </c>
      <c r="AR1096" s="127">
        <f t="shared" si="204"/>
        <v>0</v>
      </c>
      <c r="AS1096" s="34"/>
      <c r="AT1096" s="130">
        <f t="shared" si="203"/>
        <v>0</v>
      </c>
    </row>
    <row r="1097" spans="1:46" ht="12.65" customHeight="1" x14ac:dyDescent="0.2">
      <c r="A1097" s="121"/>
      <c r="B1097" s="296"/>
      <c r="C1097" s="296"/>
      <c r="D1097" s="296"/>
      <c r="E1097" s="296"/>
      <c r="F1097" s="280" t="str">
        <f>'料金、単位一覧'!$A$105</f>
        <v>シーツ交換代</v>
      </c>
      <c r="G1097" s="281"/>
      <c r="H1097" s="281"/>
      <c r="I1097" s="281"/>
      <c r="J1097" s="125">
        <f>VLOOKUP(F1097,'料金、単位一覧'!$A$99:$N$113,9,0)</f>
        <v>0</v>
      </c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>
        <f t="shared" si="202"/>
        <v>0</v>
      </c>
      <c r="AQ1097" s="126" t="s">
        <v>217</v>
      </c>
      <c r="AR1097" s="127">
        <f t="shared" si="204"/>
        <v>0</v>
      </c>
      <c r="AS1097" s="34"/>
      <c r="AT1097" s="130">
        <f t="shared" si="203"/>
        <v>0</v>
      </c>
    </row>
    <row r="1098" spans="1:46" ht="12.65" customHeight="1" x14ac:dyDescent="0.2">
      <c r="A1098" s="121"/>
      <c r="B1098" s="296"/>
      <c r="C1098" s="296"/>
      <c r="D1098" s="296"/>
      <c r="E1098" s="296"/>
      <c r="F1098" s="280" t="str">
        <f>'料金、単位一覧'!$A$106</f>
        <v>夕食代</v>
      </c>
      <c r="G1098" s="281"/>
      <c r="H1098" s="281"/>
      <c r="I1098" s="281"/>
      <c r="J1098" s="125">
        <f>VLOOKUP(F1098,'料金、単位一覧'!$A$99:$N$113,9,0)</f>
        <v>0</v>
      </c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>
        <f t="shared" si="202"/>
        <v>0</v>
      </c>
      <c r="AQ1098" s="126" t="s">
        <v>217</v>
      </c>
      <c r="AR1098" s="127">
        <f t="shared" si="204"/>
        <v>0</v>
      </c>
      <c r="AS1098" s="34"/>
      <c r="AT1098" s="130">
        <f t="shared" si="203"/>
        <v>0</v>
      </c>
    </row>
    <row r="1099" spans="1:46" ht="12.65" customHeight="1" x14ac:dyDescent="0.2">
      <c r="A1099" s="121"/>
      <c r="B1099" s="296"/>
      <c r="C1099" s="296"/>
      <c r="D1099" s="296"/>
      <c r="E1099" s="296"/>
      <c r="F1099" s="280" t="str">
        <f>'料金、単位一覧'!$A$107</f>
        <v>朝食代</v>
      </c>
      <c r="G1099" s="281"/>
      <c r="H1099" s="281"/>
      <c r="I1099" s="281"/>
      <c r="J1099" s="125">
        <f>VLOOKUP(F1099,'料金、単位一覧'!$A$99:$N$113,9,0)</f>
        <v>0</v>
      </c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>
        <f t="shared" si="202"/>
        <v>0</v>
      </c>
      <c r="AQ1099" s="126" t="s">
        <v>217</v>
      </c>
      <c r="AR1099" s="127">
        <f t="shared" si="204"/>
        <v>0</v>
      </c>
      <c r="AS1099" s="34"/>
      <c r="AT1099" s="130">
        <f t="shared" si="203"/>
        <v>0</v>
      </c>
    </row>
    <row r="1100" spans="1:46" ht="12.65" customHeight="1" x14ac:dyDescent="0.2">
      <c r="A1100" s="121"/>
      <c r="B1100" s="296"/>
      <c r="C1100" s="296"/>
      <c r="D1100" s="296"/>
      <c r="E1100" s="296"/>
      <c r="F1100" s="280" t="str">
        <f>'料金、単位一覧'!$A$108</f>
        <v>時間外利用料</v>
      </c>
      <c r="G1100" s="281"/>
      <c r="H1100" s="281"/>
      <c r="I1100" s="281"/>
      <c r="J1100" s="125">
        <f>VLOOKUP(F1100,'料金、単位一覧'!$A$99:$N$113,9,0)</f>
        <v>0</v>
      </c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>
        <f t="shared" si="202"/>
        <v>0</v>
      </c>
      <c r="AQ1100" s="126" t="s">
        <v>217</v>
      </c>
      <c r="AR1100" s="127">
        <f t="shared" si="204"/>
        <v>0</v>
      </c>
      <c r="AS1100" s="34"/>
      <c r="AT1100" s="130">
        <f t="shared" si="203"/>
        <v>0</v>
      </c>
    </row>
    <row r="1101" spans="1:46" ht="12.65" customHeight="1" x14ac:dyDescent="0.2">
      <c r="A1101" s="121"/>
      <c r="B1101" s="296"/>
      <c r="C1101" s="296"/>
      <c r="D1101" s="296"/>
      <c r="E1101" s="296"/>
      <c r="F1101" s="280" t="str">
        <f>'料金、単位一覧'!$A$109</f>
        <v>洗濯代</v>
      </c>
      <c r="G1101" s="281"/>
      <c r="H1101" s="281"/>
      <c r="I1101" s="281"/>
      <c r="J1101" s="125">
        <f>VLOOKUP(F1101,'料金、単位一覧'!$A$99:$N$113,9,0)</f>
        <v>0</v>
      </c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>
        <f t="shared" si="202"/>
        <v>0</v>
      </c>
      <c r="AQ1101" s="126" t="s">
        <v>217</v>
      </c>
      <c r="AR1101" s="127">
        <f t="shared" si="204"/>
        <v>0</v>
      </c>
      <c r="AS1101" s="34"/>
      <c r="AT1101" s="130">
        <f t="shared" si="203"/>
        <v>0</v>
      </c>
    </row>
    <row r="1102" spans="1:46" ht="12.65" customHeight="1" x14ac:dyDescent="0.2">
      <c r="A1102" s="121"/>
      <c r="B1102" s="296"/>
      <c r="C1102" s="296"/>
      <c r="D1102" s="296"/>
      <c r="E1102" s="296"/>
      <c r="F1102" s="280" t="str">
        <f>'料金、単位一覧'!$A$110</f>
        <v>通院サポート（最初の３時間）</v>
      </c>
      <c r="G1102" s="281"/>
      <c r="H1102" s="281"/>
      <c r="I1102" s="281"/>
      <c r="J1102" s="125">
        <f>VLOOKUP(F1102,'料金、単位一覧'!$A$99:$N$113,9,0)</f>
        <v>0</v>
      </c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>
        <f t="shared" si="202"/>
        <v>0</v>
      </c>
      <c r="AQ1102" s="126" t="s">
        <v>217</v>
      </c>
      <c r="AR1102" s="127">
        <f t="shared" si="204"/>
        <v>0</v>
      </c>
      <c r="AS1102" s="34"/>
      <c r="AT1102" s="130">
        <f t="shared" si="203"/>
        <v>0</v>
      </c>
    </row>
    <row r="1103" spans="1:46" ht="12.65" customHeight="1" x14ac:dyDescent="0.2">
      <c r="A1103" s="121"/>
      <c r="B1103" s="296"/>
      <c r="C1103" s="296"/>
      <c r="D1103" s="296"/>
      <c r="E1103" s="296"/>
      <c r="F1103" s="280" t="str">
        <f>'料金、単位一覧'!$A$111</f>
        <v>通院サポート延長（１時間毎）</v>
      </c>
      <c r="G1103" s="281"/>
      <c r="H1103" s="281"/>
      <c r="I1103" s="281"/>
      <c r="J1103" s="125">
        <f>VLOOKUP(F1103,'料金、単位一覧'!$A$99:$N$113,9,0)</f>
        <v>0</v>
      </c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>
        <f t="shared" si="202"/>
        <v>0</v>
      </c>
      <c r="AQ1103" s="126" t="s">
        <v>217</v>
      </c>
      <c r="AR1103" s="127">
        <f t="shared" si="204"/>
        <v>0</v>
      </c>
      <c r="AS1103" s="34"/>
      <c r="AT1103" s="130">
        <f t="shared" si="203"/>
        <v>0</v>
      </c>
    </row>
    <row r="1104" spans="1:46" ht="12.65" customHeight="1" x14ac:dyDescent="0.2">
      <c r="A1104" s="121"/>
      <c r="B1104" s="296"/>
      <c r="C1104" s="296"/>
      <c r="D1104" s="296"/>
      <c r="E1104" s="296"/>
      <c r="F1104" s="280" t="str">
        <f>'料金、単位一覧'!$A$112</f>
        <v>保険外事業利用（要介護）</v>
      </c>
      <c r="G1104" s="281"/>
      <c r="H1104" s="281"/>
      <c r="I1104" s="281"/>
      <c r="J1104" s="125">
        <f>VLOOKUP(F1104,'料金、単位一覧'!$A$99:$N$113,9,0)</f>
        <v>0</v>
      </c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>
        <f t="shared" si="202"/>
        <v>0</v>
      </c>
      <c r="AQ1104" s="126" t="s">
        <v>217</v>
      </c>
      <c r="AR1104" s="127">
        <f t="shared" si="204"/>
        <v>0</v>
      </c>
      <c r="AS1104" s="34"/>
      <c r="AT1104" s="130">
        <f>AR1104</f>
        <v>0</v>
      </c>
    </row>
    <row r="1105" spans="1:47" ht="12.65" customHeight="1" x14ac:dyDescent="0.2">
      <c r="A1105" s="121"/>
      <c r="B1105" s="296"/>
      <c r="C1105" s="296"/>
      <c r="D1105" s="296"/>
      <c r="E1105" s="296"/>
      <c r="F1105" s="280" t="str">
        <f>'料金、単位一覧'!$A$113</f>
        <v>通所介護実費請求（要支援）</v>
      </c>
      <c r="G1105" s="281"/>
      <c r="H1105" s="281"/>
      <c r="I1105" s="281"/>
      <c r="J1105" s="131">
        <f>VLOOKUP(F1105,'料金、単位一覧'!$A$99:$N$113,9,0)</f>
        <v>0</v>
      </c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>
        <f>SUM(K1105:AO1105)</f>
        <v>0</v>
      </c>
      <c r="AQ1105" s="126" t="s">
        <v>217</v>
      </c>
      <c r="AR1105" s="127">
        <f>AP1105*J1105</f>
        <v>0</v>
      </c>
      <c r="AS1105" s="34"/>
      <c r="AT1105" s="130">
        <f>AR1105</f>
        <v>0</v>
      </c>
    </row>
    <row r="1106" spans="1:47" ht="12.65" customHeight="1" x14ac:dyDescent="0.2">
      <c r="A1106" s="121"/>
      <c r="B1106" s="296" t="s">
        <v>218</v>
      </c>
      <c r="C1106" s="296"/>
      <c r="D1106" s="296"/>
      <c r="E1106" s="296"/>
      <c r="F1106" s="181"/>
      <c r="G1106" s="300"/>
      <c r="H1106" s="300"/>
      <c r="I1106" s="301"/>
      <c r="J1106" s="132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126" t="s">
        <v>217</v>
      </c>
      <c r="AQ1106" s="126" t="s">
        <v>217</v>
      </c>
      <c r="AR1106" s="127"/>
      <c r="AS1106" s="34"/>
      <c r="AT1106" s="130">
        <f t="shared" ref="AT1106:AT1108" si="205">AR1106</f>
        <v>0</v>
      </c>
    </row>
    <row r="1107" spans="1:47" ht="12.65" customHeight="1" x14ac:dyDescent="0.2">
      <c r="A1107" s="121"/>
      <c r="B1107" s="296"/>
      <c r="C1107" s="296"/>
      <c r="D1107" s="296"/>
      <c r="E1107" s="296"/>
      <c r="F1107" s="181"/>
      <c r="G1107" s="300"/>
      <c r="H1107" s="300"/>
      <c r="I1107" s="301"/>
      <c r="J1107" s="132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126" t="s">
        <v>217</v>
      </c>
      <c r="AQ1107" s="126" t="s">
        <v>217</v>
      </c>
      <c r="AR1107" s="127"/>
      <c r="AS1107" s="34"/>
      <c r="AT1107" s="130">
        <f t="shared" si="205"/>
        <v>0</v>
      </c>
    </row>
    <row r="1108" spans="1:47" ht="12.65" customHeight="1" thickBot="1" x14ac:dyDescent="0.25">
      <c r="A1108" s="121"/>
      <c r="B1108" s="314"/>
      <c r="C1108" s="314"/>
      <c r="D1108" s="314"/>
      <c r="E1108" s="314"/>
      <c r="F1108" s="302"/>
      <c r="G1108" s="303"/>
      <c r="H1108" s="303"/>
      <c r="I1108" s="304"/>
      <c r="J1108" s="133"/>
      <c r="K1108" s="102"/>
      <c r="L1108" s="102"/>
      <c r="M1108" s="102"/>
      <c r="N1108" s="102"/>
      <c r="O1108" s="102"/>
      <c r="P1108" s="102"/>
      <c r="Q1108" s="102"/>
      <c r="R1108" s="102"/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  <c r="AK1108" s="102"/>
      <c r="AL1108" s="102"/>
      <c r="AM1108" s="102"/>
      <c r="AN1108" s="102"/>
      <c r="AO1108" s="102"/>
      <c r="AP1108" s="134" t="s">
        <v>217</v>
      </c>
      <c r="AQ1108" s="134" t="s">
        <v>217</v>
      </c>
      <c r="AR1108" s="135"/>
      <c r="AS1108" s="135"/>
      <c r="AT1108" s="136">
        <f t="shared" si="205"/>
        <v>0</v>
      </c>
    </row>
    <row r="1109" spans="1:47" ht="30" customHeight="1" thickBot="1" x14ac:dyDescent="0.25">
      <c r="A1109" s="315" t="s">
        <v>9</v>
      </c>
      <c r="B1109" s="316"/>
      <c r="C1109" s="316"/>
      <c r="D1109" s="316"/>
      <c r="E1109" s="317"/>
      <c r="F1109" s="297">
        <f>SUM(AT1045:AT1108)</f>
        <v>0</v>
      </c>
      <c r="G1109" s="298"/>
      <c r="H1109" s="298"/>
      <c r="I1109" s="299"/>
      <c r="J1109" s="137"/>
      <c r="K1109" s="309" t="s">
        <v>28</v>
      </c>
      <c r="L1109" s="306"/>
      <c r="M1109" s="306"/>
      <c r="N1109" s="306"/>
      <c r="O1109" s="307"/>
      <c r="P1109" s="310">
        <f>SUM(AT1045:AT1090)</f>
        <v>0</v>
      </c>
      <c r="Q1109" s="298"/>
      <c r="R1109" s="298"/>
      <c r="S1109" s="298"/>
      <c r="T1109" s="299"/>
      <c r="U1109" s="305" t="s">
        <v>29</v>
      </c>
      <c r="V1109" s="306"/>
      <c r="W1109" s="306"/>
      <c r="X1109" s="306"/>
      <c r="Y1109" s="307"/>
      <c r="Z1109" s="310">
        <f>SUM(AT1091:AT1108)</f>
        <v>0</v>
      </c>
      <c r="AA1109" s="298"/>
      <c r="AB1109" s="298"/>
      <c r="AC1109" s="298"/>
      <c r="AD1109" s="299"/>
      <c r="AE1109" s="305" t="s">
        <v>30</v>
      </c>
      <c r="AF1109" s="306"/>
      <c r="AG1109" s="306"/>
      <c r="AH1109" s="306"/>
      <c r="AI1109" s="307"/>
      <c r="AJ1109" s="308">
        <f>SUM(AQ1046:AQ1065,AQ1067:AQ1090)</f>
        <v>0</v>
      </c>
      <c r="AK1109" s="298"/>
      <c r="AL1109" s="298"/>
      <c r="AM1109" s="298"/>
      <c r="AN1109" s="298"/>
      <c r="AO1109" s="299"/>
      <c r="AP1109" s="138"/>
      <c r="AQ1109" s="139"/>
      <c r="AR1109" s="139"/>
      <c r="AS1109" s="139"/>
      <c r="AT1109" s="140"/>
    </row>
    <row r="1110" spans="1:47" ht="17.25" customHeight="1" x14ac:dyDescent="0.2">
      <c r="A1110" s="238" t="s">
        <v>1</v>
      </c>
      <c r="B1110" s="239"/>
      <c r="C1110" s="239"/>
      <c r="D1110" s="239"/>
      <c r="E1110" s="240"/>
      <c r="F1110" s="240" t="s">
        <v>4</v>
      </c>
      <c r="G1110" s="236"/>
      <c r="H1110" s="236"/>
      <c r="I1110" s="236"/>
      <c r="J1110" s="107"/>
      <c r="K1110" s="236"/>
      <c r="L1110" s="236"/>
      <c r="M1110" s="236"/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36"/>
      <c r="AM1110" s="236"/>
      <c r="AN1110" s="236"/>
      <c r="AO1110" s="236"/>
      <c r="AP1110" s="237"/>
      <c r="AQ1110" s="108">
        <f>IFERROR(ROUND(ROUND(VLOOKUP($O$2,'料金、単位一覧'!$A$79:$L$96,9,0)*SUM(AQ1111:AQ1155),0),"0"),0)</f>
        <v>0</v>
      </c>
      <c r="AR1110" s="109">
        <f>TRUNC(TRUNC(SUM(AQ1110,AQ1111:AQ1155)*'料金、単位一覧'!$P$4)-TRUNC(SUM(AQ1111:AQ1155)*'料金、単位一覧'!$P$4))</f>
        <v>0</v>
      </c>
      <c r="AS1110" s="109">
        <f>TRUNC(AR1110*A1131,0)</f>
        <v>0</v>
      </c>
      <c r="AT1110" s="110">
        <f>AR1110-AS1110</f>
        <v>0</v>
      </c>
      <c r="AU1110" s="111">
        <f>AR1110</f>
        <v>0</v>
      </c>
    </row>
    <row r="1111" spans="1:47" ht="12.65" customHeight="1" x14ac:dyDescent="0.2">
      <c r="A1111" s="292"/>
      <c r="B1111" s="293"/>
      <c r="C1111" s="293"/>
      <c r="D1111" s="293"/>
      <c r="E1111" s="294" t="s">
        <v>10</v>
      </c>
      <c r="F1111" s="241" t="s">
        <v>11</v>
      </c>
      <c r="G1111" s="241"/>
      <c r="H1111" s="241"/>
      <c r="I1111" s="241"/>
      <c r="J1111" s="112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>
        <f>SUM(K1111:AO1111)</f>
        <v>0</v>
      </c>
      <c r="AQ1111" s="113" t="str">
        <f>IF(AP1111&gt;=1,CHOOSE($A1122,'料金、単位一覧'!$H$7,'料金、単位一覧'!$H$8),"0")</f>
        <v>0</v>
      </c>
      <c r="AR1111" s="311">
        <f>TRUNC(SUM(AQ1111:AQ1155)*'料金、単位一覧'!$P$4)</f>
        <v>0</v>
      </c>
      <c r="AS1111" s="311">
        <f>TRUNC(AR1111*A1131,0)</f>
        <v>0</v>
      </c>
      <c r="AT1111" s="318">
        <f>AR1111-AS1111</f>
        <v>0</v>
      </c>
      <c r="AU1111" s="3"/>
    </row>
    <row r="1112" spans="1:47" ht="12.65" customHeight="1" x14ac:dyDescent="0.2">
      <c r="A1112" s="292"/>
      <c r="B1112" s="293"/>
      <c r="C1112" s="293"/>
      <c r="D1112" s="293"/>
      <c r="E1112" s="294"/>
      <c r="F1112" s="245" t="s">
        <v>12</v>
      </c>
      <c r="G1112" s="245"/>
      <c r="H1112" s="245"/>
      <c r="I1112" s="245"/>
      <c r="J1112" s="64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>
        <f>SUM(K1112:AO1112)</f>
        <v>0</v>
      </c>
      <c r="AQ1112" s="114">
        <f>IF(AP1112&gt;=1,TRUNC(CHOOSE($A1122,'料金、単位一覧'!$K$7*AP1112,'料金、単位一覧'!$K$8*AP1112),"0"),0)</f>
        <v>0</v>
      </c>
      <c r="AR1112" s="312"/>
      <c r="AS1112" s="312"/>
      <c r="AT1112" s="319"/>
    </row>
    <row r="1113" spans="1:47" ht="12.65" customHeight="1" x14ac:dyDescent="0.2">
      <c r="A1113" s="292"/>
      <c r="B1113" s="293"/>
      <c r="C1113" s="293"/>
      <c r="D1113" s="293"/>
      <c r="E1113" s="294"/>
      <c r="F1113" s="245" t="str">
        <f>'料金、単位一覧'!$A$22</f>
        <v>生活機能向上グループ活動加算</v>
      </c>
      <c r="G1113" s="245"/>
      <c r="H1113" s="245"/>
      <c r="I1113" s="245"/>
      <c r="J1113" s="115">
        <f>VLOOKUP(F1113,'料金、単位一覧'!$A$22:$N$28,9,0)</f>
        <v>100</v>
      </c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>
        <f>SUM(K1113:AO1113)</f>
        <v>0</v>
      </c>
      <c r="AQ1113" s="30" t="str">
        <f>IF(AP1113&gt;=1,J1113,"0")</f>
        <v>0</v>
      </c>
      <c r="AR1113" s="312"/>
      <c r="AS1113" s="312"/>
      <c r="AT1113" s="319"/>
    </row>
    <row r="1114" spans="1:47" ht="12.65" customHeight="1" x14ac:dyDescent="0.2">
      <c r="A1114" s="292"/>
      <c r="B1114" s="293"/>
      <c r="C1114" s="293"/>
      <c r="D1114" s="293"/>
      <c r="E1114" s="294"/>
      <c r="F1114" s="245" t="str">
        <f>'料金、単位一覧'!$A$23</f>
        <v>若年性認知症利用者受入加算</v>
      </c>
      <c r="G1114" s="245"/>
      <c r="H1114" s="245"/>
      <c r="I1114" s="245"/>
      <c r="J1114" s="115">
        <f>VLOOKUP(F1114,'料金、単位一覧'!$A$22:$N$28,9,0)</f>
        <v>240</v>
      </c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>
        <f t="shared" ref="AP1114:AP1123" si="206">SUM(K1114:AO1114)</f>
        <v>0</v>
      </c>
      <c r="AQ1114" s="30" t="str">
        <f>IF(AP1114&gt;=1,J1114,"0")</f>
        <v>0</v>
      </c>
      <c r="AR1114" s="312"/>
      <c r="AS1114" s="312"/>
      <c r="AT1114" s="319"/>
    </row>
    <row r="1115" spans="1:47" ht="12.65" customHeight="1" x14ac:dyDescent="0.2">
      <c r="A1115" s="292"/>
      <c r="B1115" s="293"/>
      <c r="C1115" s="293"/>
      <c r="D1115" s="293"/>
      <c r="E1115" s="294"/>
      <c r="F1115" s="245" t="str">
        <f>'料金、単位一覧'!$A$24</f>
        <v>栄養アセスメント加算</v>
      </c>
      <c r="G1115" s="245"/>
      <c r="H1115" s="245"/>
      <c r="I1115" s="245"/>
      <c r="J1115" s="115">
        <f>VLOOKUP(F1115,'料金、単位一覧'!$A$22:$N$28,9,0)</f>
        <v>50</v>
      </c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>
        <f t="shared" si="206"/>
        <v>0</v>
      </c>
      <c r="AQ1115" s="30" t="str">
        <f t="shared" ref="AQ1115:AQ1119" si="207">IF(AP1115&gt;=1,J1115,"0")</f>
        <v>0</v>
      </c>
      <c r="AR1115" s="312"/>
      <c r="AS1115" s="312"/>
      <c r="AT1115" s="319"/>
    </row>
    <row r="1116" spans="1:47" ht="12.65" customHeight="1" x14ac:dyDescent="0.2">
      <c r="A1116" s="292"/>
      <c r="B1116" s="293"/>
      <c r="C1116" s="293"/>
      <c r="D1116" s="293"/>
      <c r="E1116" s="294"/>
      <c r="F1116" s="245" t="str">
        <f>'料金、単位一覧'!$A$25</f>
        <v>栄養改善加算</v>
      </c>
      <c r="G1116" s="245"/>
      <c r="H1116" s="245"/>
      <c r="I1116" s="245"/>
      <c r="J1116" s="115">
        <f>VLOOKUP(F1116,'料金、単位一覧'!$A$22:$N$28,9,0)</f>
        <v>200</v>
      </c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>
        <f t="shared" si="206"/>
        <v>0</v>
      </c>
      <c r="AQ1116" s="30" t="str">
        <f t="shared" si="207"/>
        <v>0</v>
      </c>
      <c r="AR1116" s="312"/>
      <c r="AS1116" s="312"/>
      <c r="AT1116" s="319"/>
    </row>
    <row r="1117" spans="1:47" ht="12.65" customHeight="1" x14ac:dyDescent="0.2">
      <c r="A1117" s="292"/>
      <c r="B1117" s="293"/>
      <c r="C1117" s="293"/>
      <c r="D1117" s="293"/>
      <c r="E1117" s="294"/>
      <c r="F1117" s="245" t="str">
        <f>'料金、単位一覧'!$A$26</f>
        <v>生活機能向上加算(Ⅰ)</v>
      </c>
      <c r="G1117" s="245"/>
      <c r="H1117" s="245"/>
      <c r="I1117" s="245"/>
      <c r="J1117" s="115">
        <f>VLOOKUP(F1117,'料金、単位一覧'!$A$22:$N$28,9,0)</f>
        <v>150</v>
      </c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>
        <f t="shared" si="206"/>
        <v>0</v>
      </c>
      <c r="AQ1117" s="30" t="str">
        <f t="shared" si="207"/>
        <v>0</v>
      </c>
      <c r="AR1117" s="312"/>
      <c r="AS1117" s="312"/>
      <c r="AT1117" s="319"/>
    </row>
    <row r="1118" spans="1:47" ht="12.65" customHeight="1" x14ac:dyDescent="0.2">
      <c r="A1118" s="292"/>
      <c r="B1118" s="293"/>
      <c r="C1118" s="293"/>
      <c r="D1118" s="293"/>
      <c r="E1118" s="294"/>
      <c r="F1118" s="245" t="str">
        <f>'料金、単位一覧'!$A$27</f>
        <v>生活機能向上加算(Ⅱ)</v>
      </c>
      <c r="G1118" s="245"/>
      <c r="H1118" s="245"/>
      <c r="I1118" s="245"/>
      <c r="J1118" s="115">
        <f>VLOOKUP(F1118,'料金、単位一覧'!$A$22:$N$28,9,0)</f>
        <v>160</v>
      </c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>
        <f t="shared" si="206"/>
        <v>0</v>
      </c>
      <c r="AQ1118" s="30" t="str">
        <f t="shared" si="207"/>
        <v>0</v>
      </c>
      <c r="AR1118" s="312"/>
      <c r="AS1118" s="312"/>
      <c r="AT1118" s="319"/>
    </row>
    <row r="1119" spans="1:47" ht="12.65" customHeight="1" x14ac:dyDescent="0.2">
      <c r="A1119" s="292"/>
      <c r="B1119" s="293"/>
      <c r="C1119" s="293"/>
      <c r="D1119" s="293"/>
      <c r="E1119" s="294"/>
      <c r="F1119" s="245" t="str">
        <f>'料金、単位一覧'!$A$28</f>
        <v>一体的サービス提供加算</v>
      </c>
      <c r="G1119" s="245"/>
      <c r="H1119" s="245"/>
      <c r="I1119" s="245"/>
      <c r="J1119" s="115">
        <f>VLOOKUP(F1119,'料金、単位一覧'!$A$22:$N$28,9,0)</f>
        <v>480</v>
      </c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>
        <f t="shared" si="206"/>
        <v>0</v>
      </c>
      <c r="AQ1119" s="30" t="str">
        <f t="shared" si="207"/>
        <v>0</v>
      </c>
      <c r="AR1119" s="312"/>
      <c r="AS1119" s="312"/>
      <c r="AT1119" s="319"/>
    </row>
    <row r="1120" spans="1:47" ht="12.65" customHeight="1" x14ac:dyDescent="0.2">
      <c r="A1120" s="270"/>
      <c r="B1120" s="271"/>
      <c r="C1120" s="271"/>
      <c r="D1120" s="271"/>
      <c r="E1120" s="295"/>
      <c r="F1120" s="246" t="str">
        <f>'料金、単位一覧'!$A$17</f>
        <v>サービス提供体制強化加算(Ⅰ)</v>
      </c>
      <c r="G1120" s="247"/>
      <c r="H1120" s="247"/>
      <c r="I1120" s="248"/>
      <c r="J1120" s="116"/>
      <c r="K1120" s="117"/>
      <c r="L1120" s="117"/>
      <c r="M1120" s="117"/>
      <c r="N1120" s="117"/>
      <c r="O1120" s="117"/>
      <c r="P1120" s="117"/>
      <c r="Q1120" s="117"/>
      <c r="R1120" s="117"/>
      <c r="S1120" s="117"/>
      <c r="T1120" s="117"/>
      <c r="U1120" s="117"/>
      <c r="V1120" s="117"/>
      <c r="W1120" s="117"/>
      <c r="X1120" s="117"/>
      <c r="Y1120" s="117"/>
      <c r="Z1120" s="117"/>
      <c r="AA1120" s="117"/>
      <c r="AB1120" s="117"/>
      <c r="AC1120" s="117"/>
      <c r="AD1120" s="117"/>
      <c r="AE1120" s="117"/>
      <c r="AF1120" s="117"/>
      <c r="AG1120" s="117"/>
      <c r="AH1120" s="117"/>
      <c r="AI1120" s="117"/>
      <c r="AJ1120" s="117"/>
      <c r="AK1120" s="117"/>
      <c r="AL1120" s="117"/>
      <c r="AM1120" s="117"/>
      <c r="AN1120" s="117"/>
      <c r="AO1120" s="117"/>
      <c r="AP1120" s="28">
        <f t="shared" si="206"/>
        <v>0</v>
      </c>
      <c r="AQ1120" s="30" t="str">
        <f>IF(AP1120&gt;=1,CHOOSE($A1122,'料金、単位一覧'!$I$17,'料金、単位一覧'!$L$17),"0")</f>
        <v>0</v>
      </c>
      <c r="AR1120" s="312"/>
      <c r="AS1120" s="312"/>
      <c r="AT1120" s="319"/>
    </row>
    <row r="1121" spans="1:46" ht="12.65" customHeight="1" x14ac:dyDescent="0.2">
      <c r="A1121" s="249" t="s">
        <v>22</v>
      </c>
      <c r="B1121" s="250"/>
      <c r="C1121" s="250"/>
      <c r="D1121" s="250"/>
      <c r="E1121" s="251"/>
      <c r="F1121" s="246" t="str">
        <f>'料金、単位一覧'!$A$18</f>
        <v>サービス提供体制強化加算(Ⅱ)</v>
      </c>
      <c r="G1121" s="247"/>
      <c r="H1121" s="247"/>
      <c r="I1121" s="248"/>
      <c r="J1121" s="116"/>
      <c r="K1121" s="117"/>
      <c r="L1121" s="117"/>
      <c r="M1121" s="117"/>
      <c r="N1121" s="117"/>
      <c r="O1121" s="117"/>
      <c r="P1121" s="117"/>
      <c r="Q1121" s="117"/>
      <c r="R1121" s="117"/>
      <c r="S1121" s="117"/>
      <c r="T1121" s="117"/>
      <c r="U1121" s="117"/>
      <c r="V1121" s="117"/>
      <c r="W1121" s="117"/>
      <c r="X1121" s="117"/>
      <c r="Y1121" s="117"/>
      <c r="Z1121" s="117"/>
      <c r="AA1121" s="117"/>
      <c r="AB1121" s="117"/>
      <c r="AC1121" s="117"/>
      <c r="AD1121" s="117"/>
      <c r="AE1121" s="117"/>
      <c r="AF1121" s="117"/>
      <c r="AG1121" s="117"/>
      <c r="AH1121" s="117"/>
      <c r="AI1121" s="117"/>
      <c r="AJ1121" s="117"/>
      <c r="AK1121" s="117"/>
      <c r="AL1121" s="117"/>
      <c r="AM1121" s="117"/>
      <c r="AN1121" s="117"/>
      <c r="AO1121" s="117"/>
      <c r="AP1121" s="28">
        <f t="shared" si="206"/>
        <v>0</v>
      </c>
      <c r="AQ1121" s="30" t="str">
        <f>IF(AP1121&gt;=1,CHOOSE($A1122,'料金、単位一覧'!$I$18,'料金、単位一覧'!$L$18),"0")</f>
        <v>0</v>
      </c>
      <c r="AR1121" s="312"/>
      <c r="AS1121" s="312"/>
      <c r="AT1121" s="319"/>
    </row>
    <row r="1122" spans="1:46" ht="12.65" customHeight="1" x14ac:dyDescent="0.2">
      <c r="A1122" s="267"/>
      <c r="B1122" s="268"/>
      <c r="C1122" s="268"/>
      <c r="D1122" s="268"/>
      <c r="E1122" s="269"/>
      <c r="F1122" s="246" t="str">
        <f>'料金、単位一覧'!$A$19</f>
        <v>サービス提供体制強化加算(Ⅲ)</v>
      </c>
      <c r="G1122" s="247"/>
      <c r="H1122" s="247"/>
      <c r="I1122" s="248"/>
      <c r="J1122" s="116"/>
      <c r="K1122" s="117"/>
      <c r="L1122" s="117"/>
      <c r="M1122" s="117"/>
      <c r="N1122" s="117"/>
      <c r="O1122" s="117"/>
      <c r="P1122" s="117"/>
      <c r="Q1122" s="117"/>
      <c r="R1122" s="117"/>
      <c r="S1122" s="117"/>
      <c r="T1122" s="117"/>
      <c r="U1122" s="117"/>
      <c r="V1122" s="117"/>
      <c r="W1122" s="117"/>
      <c r="X1122" s="117"/>
      <c r="Y1122" s="117"/>
      <c r="Z1122" s="117"/>
      <c r="AA1122" s="117"/>
      <c r="AB1122" s="117"/>
      <c r="AC1122" s="117"/>
      <c r="AD1122" s="117"/>
      <c r="AE1122" s="117"/>
      <c r="AF1122" s="117"/>
      <c r="AG1122" s="117"/>
      <c r="AH1122" s="117"/>
      <c r="AI1122" s="117"/>
      <c r="AJ1122" s="117"/>
      <c r="AK1122" s="117"/>
      <c r="AL1122" s="117"/>
      <c r="AM1122" s="117"/>
      <c r="AN1122" s="117"/>
      <c r="AO1122" s="117"/>
      <c r="AP1122" s="28">
        <f t="shared" si="206"/>
        <v>0</v>
      </c>
      <c r="AQ1122" s="30" t="str">
        <f>IF(AP1122&gt;=1,CHOOSE($A1122,'料金、単位一覧'!$I$19,'料金、単位一覧'!$L$19),"0")</f>
        <v>0</v>
      </c>
      <c r="AR1122" s="312"/>
      <c r="AS1122" s="312"/>
      <c r="AT1122" s="319"/>
    </row>
    <row r="1123" spans="1:46" ht="12.65" customHeight="1" x14ac:dyDescent="0.2">
      <c r="A1123" s="270"/>
      <c r="B1123" s="271"/>
      <c r="C1123" s="271"/>
      <c r="D1123" s="271"/>
      <c r="E1123" s="272"/>
      <c r="F1123" s="245" t="s">
        <v>14</v>
      </c>
      <c r="G1123" s="245"/>
      <c r="H1123" s="245"/>
      <c r="I1123" s="245"/>
      <c r="J1123" s="64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>
        <f t="shared" si="206"/>
        <v>0</v>
      </c>
      <c r="AQ1123" s="30" t="str">
        <f>IF(AP1123&gt;=1,CHOOSE($A1122,'料金、単位一覧'!$E$31,'料金、単位一覧'!$E$32),"0")</f>
        <v>0</v>
      </c>
      <c r="AR1123" s="312"/>
      <c r="AS1123" s="312"/>
      <c r="AT1123" s="319"/>
    </row>
    <row r="1124" spans="1:46" ht="12.65" customHeight="1" x14ac:dyDescent="0.2">
      <c r="A1124" s="278" t="s">
        <v>23</v>
      </c>
      <c r="B1124" s="279"/>
      <c r="C1124" s="279"/>
      <c r="D1124" s="279"/>
      <c r="E1124" s="279"/>
      <c r="F1124" s="241" t="s">
        <v>209</v>
      </c>
      <c r="G1124" s="241"/>
      <c r="H1124" s="241"/>
      <c r="I1124" s="241"/>
      <c r="J1124" s="112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  <c r="AP1124" s="25">
        <f>IF(SUM(K1111:AO1123)&gt;0,0,SUM(K1124:AO1124))</f>
        <v>0</v>
      </c>
      <c r="AQ1124" s="113">
        <f>IFERROR(TRUNC(CHOOSE(A1125,'料金、単位一覧'!$E$37,'料金、単位一覧'!$E$38,'料金、単位一覧'!$E$39,'料金、単位一覧'!$E$40,'料金、単位一覧'!$E$41)*AP1124),0)</f>
        <v>0</v>
      </c>
      <c r="AR1124" s="312"/>
      <c r="AS1124" s="312"/>
      <c r="AT1124" s="319"/>
    </row>
    <row r="1125" spans="1:46" ht="12.65" customHeight="1" x14ac:dyDescent="0.2">
      <c r="A1125" s="285"/>
      <c r="B1125" s="286"/>
      <c r="C1125" s="286"/>
      <c r="D1125" s="286"/>
      <c r="E1125" s="286"/>
      <c r="F1125" s="245" t="s">
        <v>210</v>
      </c>
      <c r="G1125" s="245"/>
      <c r="H1125" s="245"/>
      <c r="I1125" s="245"/>
      <c r="J1125" s="64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>
        <f>IF(SUM(K1111:AO1123)&gt;0,0,SUM(K1125:AO1125))</f>
        <v>0</v>
      </c>
      <c r="AQ1125" s="30">
        <f>IFERROR(TRUNC(CHOOSE(A1125,'料金、単位一覧'!$H$37,'料金、単位一覧'!$H$38,'料金、単位一覧'!$H$39,'料金、単位一覧'!$H$40,'料金、単位一覧'!$H$41)*AP1125),0)</f>
        <v>0</v>
      </c>
      <c r="AR1125" s="312"/>
      <c r="AS1125" s="312"/>
      <c r="AT1125" s="319"/>
    </row>
    <row r="1126" spans="1:46" ht="12.65" customHeight="1" x14ac:dyDescent="0.2">
      <c r="A1126" s="285"/>
      <c r="B1126" s="286"/>
      <c r="C1126" s="286"/>
      <c r="D1126" s="286"/>
      <c r="E1126" s="286"/>
      <c r="F1126" s="245" t="s">
        <v>211</v>
      </c>
      <c r="G1126" s="245"/>
      <c r="H1126" s="245"/>
      <c r="I1126" s="245"/>
      <c r="J1126" s="64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>
        <f>IF(SUM(K1111:AO1123)&gt;0,0,SUM(K1126:AO1126))</f>
        <v>0</v>
      </c>
      <c r="AQ1126" s="30">
        <f>IFERROR(TRUNC(CHOOSE(A1125,'料金、単位一覧'!$K$37,'料金、単位一覧'!$K$38,'料金、単位一覧'!$K$39,'料金、単位一覧'!$K$40,'料金、単位一覧'!$K$41)*AP1126),0)</f>
        <v>0</v>
      </c>
      <c r="AR1126" s="312"/>
      <c r="AS1126" s="312"/>
      <c r="AT1126" s="319"/>
    </row>
    <row r="1127" spans="1:46" ht="12.65" customHeight="1" x14ac:dyDescent="0.2">
      <c r="A1127" s="287" t="s">
        <v>24</v>
      </c>
      <c r="B1127" s="288"/>
      <c r="C1127" s="288"/>
      <c r="D1127" s="288"/>
      <c r="E1127" s="288"/>
      <c r="F1127" s="245" t="s">
        <v>212</v>
      </c>
      <c r="G1127" s="245"/>
      <c r="H1127" s="245"/>
      <c r="I1127" s="245"/>
      <c r="J1127" s="64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>
        <f>IF(SUM(K1111:AO1123)&gt;0,0,SUM(K1127:AO1127))</f>
        <v>0</v>
      </c>
      <c r="AQ1127" s="30">
        <f>IFERROR(TRUNC(CHOOSE(A1125,'料金、単位一覧'!$N$37,'料金、単位一覧'!$N$38,'料金、単位一覧'!$N$39,'料金、単位一覧'!$N$40,'料金、単位一覧'!$N$41)*AP1127),0)</f>
        <v>0</v>
      </c>
      <c r="AR1127" s="312"/>
      <c r="AS1127" s="312"/>
      <c r="AT1127" s="319"/>
    </row>
    <row r="1128" spans="1:46" ht="12.65" customHeight="1" x14ac:dyDescent="0.2">
      <c r="A1128" s="273" t="str">
        <f>IF(A1140="NG","↑介護度を選択",VLOOKUP("選択",A1138:E1139,2,0))</f>
        <v>↑介護度を選択</v>
      </c>
      <c r="B1128" s="274"/>
      <c r="C1128" s="274"/>
      <c r="D1128" s="274"/>
      <c r="E1128" s="274"/>
      <c r="F1128" s="245" t="s">
        <v>213</v>
      </c>
      <c r="G1128" s="245"/>
      <c r="H1128" s="245"/>
      <c r="I1128" s="245"/>
      <c r="J1128" s="64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>
        <f>IF(SUM(K1111:AO1123)&gt;0,0,SUM(K1128:AO1128))</f>
        <v>0</v>
      </c>
      <c r="AQ1128" s="30">
        <f>IFERROR(TRUNC(CHOOSE(A1125,'料金、単位一覧'!$Q$37,'料金、単位一覧'!$Q$38,'料金、単位一覧'!$Q$39,'料金、単位一覧'!$Q$40,'料金、単位一覧'!$Q$41)*AP1128),0)</f>
        <v>0</v>
      </c>
      <c r="AR1128" s="312"/>
      <c r="AS1128" s="312"/>
      <c r="AT1128" s="319"/>
    </row>
    <row r="1129" spans="1:46" ht="12.65" customHeight="1" x14ac:dyDescent="0.2">
      <c r="A1129" s="273"/>
      <c r="B1129" s="274"/>
      <c r="C1129" s="274"/>
      <c r="D1129" s="274"/>
      <c r="E1129" s="274"/>
      <c r="F1129" s="245" t="s">
        <v>214</v>
      </c>
      <c r="G1129" s="245"/>
      <c r="H1129" s="245"/>
      <c r="I1129" s="245"/>
      <c r="J1129" s="64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>
        <f>IF(SUM(K1111:AO1123)&gt;0,0,SUM(K1129:AO1129))</f>
        <v>0</v>
      </c>
      <c r="AQ1129" s="31">
        <f>IFERROR(TRUNC(CHOOSE(A1125,'料金、単位一覧'!$T$37,'料金、単位一覧'!$T$38,'料金、単位一覧'!$T$39,'料金、単位一覧'!$T$40,'料金、単位一覧'!$T$41)*AP1129),0)</f>
        <v>0</v>
      </c>
      <c r="AR1129" s="312"/>
      <c r="AS1129" s="312"/>
      <c r="AT1129" s="319"/>
    </row>
    <row r="1130" spans="1:46" ht="13" x14ac:dyDescent="0.2">
      <c r="A1130" s="278" t="s">
        <v>25</v>
      </c>
      <c r="B1130" s="279"/>
      <c r="C1130" s="279"/>
      <c r="D1130" s="279"/>
      <c r="E1130" s="279"/>
      <c r="F1130" s="245" t="s">
        <v>215</v>
      </c>
      <c r="G1130" s="245"/>
      <c r="H1130" s="245"/>
      <c r="I1130" s="245"/>
      <c r="J1130" s="64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>
        <f>IF(SUM(K1111:AO1123)&gt;0,0,SUM(K1130:AO1130))</f>
        <v>0</v>
      </c>
      <c r="AQ1130" s="31">
        <f>IFERROR(TRUNC(CHOOSE(A1125,'料金、単位一覧'!$W$37,'料金、単位一覧'!$W$38,'料金、単位一覧'!$W$39,'料金、単位一覧'!$W$40,'料金、単位一覧'!$W$41)*AP1130),0)</f>
        <v>0</v>
      </c>
      <c r="AR1130" s="312"/>
      <c r="AS1130" s="312"/>
      <c r="AT1130" s="319"/>
    </row>
    <row r="1131" spans="1:46" ht="13" x14ac:dyDescent="0.2">
      <c r="A1131" s="282">
        <v>0.9</v>
      </c>
      <c r="B1131" s="283"/>
      <c r="C1131" s="283"/>
      <c r="D1131" s="283"/>
      <c r="E1131" s="283"/>
      <c r="F1131" s="277" t="str">
        <f>'料金、単位一覧'!$A$64</f>
        <v>地域通所介護感染症災害3％加算</v>
      </c>
      <c r="G1131" s="247"/>
      <c r="H1131" s="247"/>
      <c r="I1131" s="248"/>
      <c r="J1131" s="11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>
        <f>IF(SUM(K1124:AO1130)&gt;0,0,SUM(K1131:AO1131))</f>
        <v>0</v>
      </c>
      <c r="AQ1131" s="31" t="str">
        <f>IF($AA$2="する",ROUND(SUM(AQ1124:AQ1130)*0.03,0),"－")</f>
        <v>－</v>
      </c>
      <c r="AR1131" s="312"/>
      <c r="AS1131" s="312"/>
      <c r="AT1131" s="319"/>
    </row>
    <row r="1132" spans="1:46" ht="12.65" customHeight="1" x14ac:dyDescent="0.2">
      <c r="A1132" s="282"/>
      <c r="B1132" s="283"/>
      <c r="C1132" s="283"/>
      <c r="D1132" s="283"/>
      <c r="E1132" s="284"/>
      <c r="F1132" s="275" t="str">
        <f>'料金、単位一覧'!$A$44</f>
        <v>延長加算</v>
      </c>
      <c r="G1132" s="276"/>
      <c r="H1132" s="276"/>
      <c r="I1132" s="119" t="str">
        <f>VLOOKUP(F1132,'料金、単位一覧'!$A$44:$AD$65,26,0)</f>
        <v>1H</v>
      </c>
      <c r="J1132" s="115">
        <f>VLOOKUP(F1132,'料金、単位一覧'!$A$44:$N$65,9,0)</f>
        <v>50</v>
      </c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>
        <f t="shared" ref="AP1132:AP1154" si="208">IF(SUM($K$6:$AO$18)&gt;0,0,SUM(K1132:AO1132))</f>
        <v>0</v>
      </c>
      <c r="AQ1132" s="31">
        <f>(COUNTIF($K1132:$AO1132,"&gt;=5")*($J1132*5))+(COUNTIF($K1132:$AO1132,"=4")*($J1132*4))+(COUNTIF($K1132:$AO1132,"=3")*($J1132*3))+(COUNTIF($K1132:$AO1132,"=2")*($J1132*2))+(COUNTIF($K1132:$AO1132,"=1")*$J1132)</f>
        <v>0</v>
      </c>
      <c r="AR1132" s="312"/>
      <c r="AS1132" s="312"/>
      <c r="AT1132" s="319"/>
    </row>
    <row r="1133" spans="1:46" ht="12.65" customHeight="1" x14ac:dyDescent="0.2">
      <c r="A1133" s="278" t="s">
        <v>26</v>
      </c>
      <c r="B1133" s="279"/>
      <c r="C1133" s="279"/>
      <c r="D1133" s="279"/>
      <c r="E1133" s="290"/>
      <c r="F1133" s="275" t="str">
        <f>'料金、単位一覧'!$A$45</f>
        <v>個別機能訓練加算(Ⅰ)イ</v>
      </c>
      <c r="G1133" s="276"/>
      <c r="H1133" s="276"/>
      <c r="I1133" s="119">
        <f>VLOOKUP(F1133,'料金、単位一覧'!$A$44:$AD$65,26,0)</f>
        <v>0</v>
      </c>
      <c r="J1133" s="115">
        <f>VLOOKUP(F1133,'料金、単位一覧'!$A$44:$N$65,9,0)</f>
        <v>56</v>
      </c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>
        <f t="shared" si="208"/>
        <v>0</v>
      </c>
      <c r="AQ1133" s="31">
        <f>AP1133*J1133</f>
        <v>0</v>
      </c>
      <c r="AR1133" s="312"/>
      <c r="AS1133" s="312"/>
      <c r="AT1133" s="319"/>
    </row>
    <row r="1134" spans="1:46" ht="12.65" customHeight="1" x14ac:dyDescent="0.2">
      <c r="A1134" s="285"/>
      <c r="B1134" s="286"/>
      <c r="C1134" s="286"/>
      <c r="D1134" s="286"/>
      <c r="E1134" s="291"/>
      <c r="F1134" s="275" t="str">
        <f>'料金、単位一覧'!$A$46</f>
        <v>個別機能訓練加算(Ⅰ)ロ</v>
      </c>
      <c r="G1134" s="276"/>
      <c r="H1134" s="276"/>
      <c r="I1134" s="119">
        <f>VLOOKUP(F1134,'料金、単位一覧'!$A$44:$AD$65,26,0)</f>
        <v>0</v>
      </c>
      <c r="J1134" s="115">
        <f>VLOOKUP(F1134,'料金、単位一覧'!$A$44:$N$65,9,0)</f>
        <v>76</v>
      </c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>
        <f t="shared" si="208"/>
        <v>0</v>
      </c>
      <c r="AQ1134" s="31">
        <f>AP1134*J1134</f>
        <v>0</v>
      </c>
      <c r="AR1134" s="312"/>
      <c r="AS1134" s="312"/>
      <c r="AT1134" s="319"/>
    </row>
    <row r="1135" spans="1:46" ht="12.65" customHeight="1" x14ac:dyDescent="0.2">
      <c r="A1135" s="285"/>
      <c r="B1135" s="286"/>
      <c r="C1135" s="286"/>
      <c r="D1135" s="286"/>
      <c r="E1135" s="291"/>
      <c r="F1135" s="275" t="str">
        <f>'料金、単位一覧'!$A$47</f>
        <v>個別機能訓練加算(Ⅱ)</v>
      </c>
      <c r="G1135" s="276"/>
      <c r="H1135" s="276"/>
      <c r="I1135" s="119" t="str">
        <f>VLOOKUP(F1135,'料金、単位一覧'!$A$44:$AD$65,26,0)</f>
        <v>月1回</v>
      </c>
      <c r="J1135" s="115">
        <f>VLOOKUP(F1135,'料金、単位一覧'!$A$44:$N$65,9,0)</f>
        <v>20</v>
      </c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>
        <f t="shared" si="208"/>
        <v>0</v>
      </c>
      <c r="AQ1135" s="31">
        <f>IF(AP1135&gt;1,1,AP1135)*J1135</f>
        <v>0</v>
      </c>
      <c r="AR1135" s="312"/>
      <c r="AS1135" s="312"/>
      <c r="AT1135" s="319"/>
    </row>
    <row r="1136" spans="1:46" ht="12.65" customHeight="1" x14ac:dyDescent="0.2">
      <c r="A1136" s="285"/>
      <c r="B1136" s="286"/>
      <c r="C1136" s="286"/>
      <c r="D1136" s="286"/>
      <c r="E1136" s="291"/>
      <c r="F1136" s="275" t="str">
        <f>'料金、単位一覧'!$A$48</f>
        <v>入浴加算（Ⅰ）</v>
      </c>
      <c r="G1136" s="276"/>
      <c r="H1136" s="276"/>
      <c r="I1136" s="119">
        <f>VLOOKUP(F1136,'料金、単位一覧'!$A$44:$AD$65,26,0)</f>
        <v>0</v>
      </c>
      <c r="J1136" s="115">
        <f>VLOOKUP(F1136,'料金、単位一覧'!$A$44:$N$65,9,0)</f>
        <v>40</v>
      </c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>
        <f t="shared" si="208"/>
        <v>0</v>
      </c>
      <c r="AQ1136" s="31">
        <f>AP1136*J1136</f>
        <v>0</v>
      </c>
      <c r="AR1136" s="312"/>
      <c r="AS1136" s="312"/>
      <c r="AT1136" s="319"/>
    </row>
    <row r="1137" spans="1:46" ht="12.65" customHeight="1" x14ac:dyDescent="0.2">
      <c r="A1137" s="285"/>
      <c r="B1137" s="286"/>
      <c r="C1137" s="286"/>
      <c r="D1137" s="286"/>
      <c r="E1137" s="291"/>
      <c r="F1137" s="275" t="str">
        <f>'料金、単位一覧'!$A$49</f>
        <v>入浴加算（Ⅱ）</v>
      </c>
      <c r="G1137" s="276"/>
      <c r="H1137" s="276"/>
      <c r="I1137" s="119">
        <f>VLOOKUP(F1137,'料金、単位一覧'!$A$44:$AD$65,26,0)</f>
        <v>0</v>
      </c>
      <c r="J1137" s="115">
        <f>VLOOKUP(F1137,'料金、単位一覧'!$A$44:$N$65,9,0)</f>
        <v>55</v>
      </c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>
        <f t="shared" si="208"/>
        <v>0</v>
      </c>
      <c r="AQ1137" s="31">
        <f t="shared" ref="AQ1137:AQ1140" si="209">AP1137*J1137</f>
        <v>0</v>
      </c>
      <c r="AR1137" s="312"/>
      <c r="AS1137" s="312"/>
      <c r="AT1137" s="319"/>
    </row>
    <row r="1138" spans="1:46" ht="12.65" customHeight="1" x14ac:dyDescent="0.2">
      <c r="A1138" s="120" t="str">
        <f>IF(B1138&gt;0,"選択","－")</f>
        <v>－</v>
      </c>
      <c r="B1138" s="171">
        <f>IFERROR(CHOOSE(A1122,'料金、単位一覧'!$I$117,'料金、単位一覧'!$I$118),0)</f>
        <v>0</v>
      </c>
      <c r="C1138" s="171"/>
      <c r="D1138" s="171"/>
      <c r="E1138" s="171"/>
      <c r="F1138" s="275" t="str">
        <f>'料金、単位一覧'!$A$50</f>
        <v>認知症対応加算</v>
      </c>
      <c r="G1138" s="276"/>
      <c r="H1138" s="276"/>
      <c r="I1138" s="119">
        <f>VLOOKUP(F1138,'料金、単位一覧'!$A$44:$AD$65,26,0)</f>
        <v>0</v>
      </c>
      <c r="J1138" s="115">
        <f>VLOOKUP(F1138,'料金、単位一覧'!$A$44:$N$65,9,0)</f>
        <v>60</v>
      </c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>
        <f t="shared" si="208"/>
        <v>0</v>
      </c>
      <c r="AQ1138" s="31">
        <f t="shared" si="209"/>
        <v>0</v>
      </c>
      <c r="AR1138" s="312"/>
      <c r="AS1138" s="312"/>
      <c r="AT1138" s="319"/>
    </row>
    <row r="1139" spans="1:46" ht="12.65" customHeight="1" x14ac:dyDescent="0.2">
      <c r="A1139" s="120" t="str">
        <f>IF(B1139&gt;0,"選択","－")</f>
        <v>－</v>
      </c>
      <c r="B1139" s="171">
        <f>IFERROR(CHOOSE(A1125,'料金、単位一覧'!$I$119,'料金、単位一覧'!$I$120,'料金、単位一覧'!$I$121,'料金、単位一覧'!$I$122,'料金、単位一覧'!$I$123),0)</f>
        <v>0</v>
      </c>
      <c r="C1139" s="171"/>
      <c r="D1139" s="171"/>
      <c r="E1139" s="171"/>
      <c r="F1139" s="275" t="str">
        <f>'料金、単位一覧'!$A$51</f>
        <v>若年性認知利用者受入加算</v>
      </c>
      <c r="G1139" s="276"/>
      <c r="H1139" s="276"/>
      <c r="I1139" s="119">
        <f>VLOOKUP(F1139,'料金、単位一覧'!$A$44:$AD$65,26,0)</f>
        <v>0</v>
      </c>
      <c r="J1139" s="115">
        <f>VLOOKUP(F1139,'料金、単位一覧'!$A$44:$N$65,9,0)</f>
        <v>60</v>
      </c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>
        <f t="shared" si="208"/>
        <v>0</v>
      </c>
      <c r="AQ1139" s="31">
        <f t="shared" si="209"/>
        <v>0</v>
      </c>
      <c r="AR1139" s="312"/>
      <c r="AS1139" s="312"/>
      <c r="AT1139" s="319"/>
    </row>
    <row r="1140" spans="1:46" ht="13" x14ac:dyDescent="0.2">
      <c r="A1140" s="289" t="str">
        <f>IF(A1138=A1139,"NG","OK")</f>
        <v>NG</v>
      </c>
      <c r="B1140" s="171"/>
      <c r="C1140" s="171"/>
      <c r="D1140" s="171"/>
      <c r="E1140" s="171"/>
      <c r="F1140" s="275" t="str">
        <f>'料金、単位一覧'!$A$52</f>
        <v>中重度ケア体制加算</v>
      </c>
      <c r="G1140" s="276"/>
      <c r="H1140" s="276"/>
      <c r="I1140" s="119">
        <f>VLOOKUP(F1140,'料金、単位一覧'!$A$44:$AD$65,26,0)</f>
        <v>0</v>
      </c>
      <c r="J1140" s="115">
        <f>VLOOKUP(F1140,'料金、単位一覧'!$A$44:$N$65,9,0)</f>
        <v>45</v>
      </c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>
        <f t="shared" si="208"/>
        <v>0</v>
      </c>
      <c r="AQ1140" s="31">
        <f t="shared" si="209"/>
        <v>0</v>
      </c>
      <c r="AR1140" s="312"/>
      <c r="AS1140" s="312"/>
      <c r="AT1140" s="319"/>
    </row>
    <row r="1141" spans="1:46" ht="13" x14ac:dyDescent="0.2">
      <c r="A1141" s="121"/>
      <c r="B1141" s="4"/>
      <c r="C1141" s="4"/>
      <c r="D1141" s="4"/>
      <c r="E1141" s="4"/>
      <c r="F1141" s="275" t="str">
        <f>'料金、単位一覧'!$A$53</f>
        <v>生活機能向上連携加算(Ⅰ)</v>
      </c>
      <c r="G1141" s="276"/>
      <c r="H1141" s="276"/>
      <c r="I1141" s="119" t="str">
        <f>VLOOKUP(F1141,'料金、単位一覧'!$A$44:$AD$65,26,0)</f>
        <v>月1回</v>
      </c>
      <c r="J1141" s="115">
        <f>VLOOKUP(F1141,'料金、単位一覧'!$A$44:$N$65,9,0)</f>
        <v>100</v>
      </c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>
        <f t="shared" si="208"/>
        <v>0</v>
      </c>
      <c r="AQ1141" s="31">
        <f>IF(AP1141&gt;1,1,AP1141)*J1141</f>
        <v>0</v>
      </c>
      <c r="AR1141" s="312"/>
      <c r="AS1141" s="312"/>
      <c r="AT1141" s="319"/>
    </row>
    <row r="1142" spans="1:46" ht="13" x14ac:dyDescent="0.2">
      <c r="A1142" s="121"/>
      <c r="B1142" s="4"/>
      <c r="C1142" s="4"/>
      <c r="D1142" s="4"/>
      <c r="E1142" s="4"/>
      <c r="F1142" s="275" t="str">
        <f>'料金、単位一覧'!$A$54</f>
        <v>生活機能向上連携加算(Ⅱ)</v>
      </c>
      <c r="G1142" s="276"/>
      <c r="H1142" s="276"/>
      <c r="I1142" s="119" t="str">
        <f>VLOOKUP(F1142,'料金、単位一覧'!$A$44:$AD$65,26,0)</f>
        <v>月1回</v>
      </c>
      <c r="J1142" s="115">
        <f>VLOOKUP(F1142,'料金、単位一覧'!$A$44:$N$65,9,0)</f>
        <v>200</v>
      </c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>
        <f t="shared" si="208"/>
        <v>0</v>
      </c>
      <c r="AQ1142" s="31">
        <f t="shared" ref="AQ1142:AQ1145" si="210">IF(AP1142&gt;1,1,AP1142)*J1142</f>
        <v>0</v>
      </c>
      <c r="AR1142" s="312"/>
      <c r="AS1142" s="312"/>
      <c r="AT1142" s="319"/>
    </row>
    <row r="1143" spans="1:46" ht="13" x14ac:dyDescent="0.2">
      <c r="A1143" s="121"/>
      <c r="B1143" s="4"/>
      <c r="C1143" s="4"/>
      <c r="D1143" s="4"/>
      <c r="E1143" s="4"/>
      <c r="F1143" s="275" t="str">
        <f>'料金、単位一覧'!$A$55</f>
        <v>ADL維持等加算(Ⅰ)</v>
      </c>
      <c r="G1143" s="276"/>
      <c r="H1143" s="276"/>
      <c r="I1143" s="119" t="str">
        <f>VLOOKUP(F1143,'料金、単位一覧'!$A$44:$AD$65,26,0)</f>
        <v>月1回</v>
      </c>
      <c r="J1143" s="115">
        <f>VLOOKUP(F1143,'料金、単位一覧'!$A$44:$N$65,9,0)</f>
        <v>30</v>
      </c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>
        <f t="shared" si="208"/>
        <v>0</v>
      </c>
      <c r="AQ1143" s="31">
        <f t="shared" si="210"/>
        <v>0</v>
      </c>
      <c r="AR1143" s="312"/>
      <c r="AS1143" s="312"/>
      <c r="AT1143" s="319"/>
    </row>
    <row r="1144" spans="1:46" ht="13" x14ac:dyDescent="0.2">
      <c r="A1144" s="121"/>
      <c r="B1144" s="4"/>
      <c r="C1144" s="4"/>
      <c r="D1144" s="4"/>
      <c r="E1144" s="4"/>
      <c r="F1144" s="275" t="str">
        <f>'料金、単位一覧'!$A$56</f>
        <v>ADL維持等加算(Ⅱ)</v>
      </c>
      <c r="G1144" s="276"/>
      <c r="H1144" s="276"/>
      <c r="I1144" s="119" t="str">
        <f>VLOOKUP(F1144,'料金、単位一覧'!$A$44:$AD$65,26,0)</f>
        <v>月1回</v>
      </c>
      <c r="J1144" s="115">
        <f>VLOOKUP(F1144,'料金、単位一覧'!$A$44:$N$65,9,0)</f>
        <v>60</v>
      </c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>
        <f t="shared" si="208"/>
        <v>0</v>
      </c>
      <c r="AQ1144" s="31">
        <f t="shared" si="210"/>
        <v>0</v>
      </c>
      <c r="AR1144" s="312"/>
      <c r="AS1144" s="312"/>
      <c r="AT1144" s="319"/>
    </row>
    <row r="1145" spans="1:46" ht="13" x14ac:dyDescent="0.2">
      <c r="A1145" s="121"/>
      <c r="B1145" s="4"/>
      <c r="C1145" s="4"/>
      <c r="D1145" s="4"/>
      <c r="E1145" s="4"/>
      <c r="F1145" s="275" t="str">
        <f>'料金、単位一覧'!$A$57</f>
        <v>栄養アセスメント加算</v>
      </c>
      <c r="G1145" s="276"/>
      <c r="H1145" s="276"/>
      <c r="I1145" s="119" t="str">
        <f>VLOOKUP(F1145,'料金、単位一覧'!$A$44:$AD$65,26,0)</f>
        <v>月1回</v>
      </c>
      <c r="J1145" s="115">
        <f>VLOOKUP(F1145,'料金、単位一覧'!$A$44:$N$65,9,0)</f>
        <v>50</v>
      </c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>
        <f t="shared" si="208"/>
        <v>0</v>
      </c>
      <c r="AQ1145" s="31">
        <f t="shared" si="210"/>
        <v>0</v>
      </c>
      <c r="AR1145" s="312"/>
      <c r="AS1145" s="312"/>
      <c r="AT1145" s="319"/>
    </row>
    <row r="1146" spans="1:46" ht="13" x14ac:dyDescent="0.2">
      <c r="A1146" s="121"/>
      <c r="B1146" s="4"/>
      <c r="C1146" s="4"/>
      <c r="D1146" s="4"/>
      <c r="E1146" s="4"/>
      <c r="F1146" s="275" t="str">
        <f>'料金、単位一覧'!$A$58</f>
        <v>栄養改善加算</v>
      </c>
      <c r="G1146" s="276"/>
      <c r="H1146" s="276"/>
      <c r="I1146" s="119" t="str">
        <f>VLOOKUP(F1146,'料金、単位一覧'!$A$44:$AD$65,26,0)</f>
        <v>月2回</v>
      </c>
      <c r="J1146" s="115">
        <f>VLOOKUP(F1146,'料金、単位一覧'!$A$44:$N$65,9,0)</f>
        <v>200</v>
      </c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>
        <f t="shared" si="208"/>
        <v>0</v>
      </c>
      <c r="AQ1146" s="31">
        <f>IF(AP1146&gt;2,2,AP1146)*J1146</f>
        <v>0</v>
      </c>
      <c r="AR1146" s="312"/>
      <c r="AS1146" s="312"/>
      <c r="AT1146" s="319"/>
    </row>
    <row r="1147" spans="1:46" ht="13" x14ac:dyDescent="0.2">
      <c r="A1147" s="121"/>
      <c r="B1147" s="4"/>
      <c r="C1147" s="4"/>
      <c r="D1147" s="4"/>
      <c r="E1147" s="4"/>
      <c r="F1147" s="275" t="str">
        <f>'料金、単位一覧'!$A$59</f>
        <v>口腔・栄養スクリーニング加算(Ⅰ)</v>
      </c>
      <c r="G1147" s="276"/>
      <c r="H1147" s="276"/>
      <c r="I1147" s="119" t="str">
        <f>VLOOKUP(F1147,'料金、単位一覧'!$A$44:$AD$65,26,0)</f>
        <v>月1回</v>
      </c>
      <c r="J1147" s="115">
        <f>VLOOKUP(F1147,'料金、単位一覧'!$A$44:$N$65,9,0)</f>
        <v>20</v>
      </c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>
        <f t="shared" si="208"/>
        <v>0</v>
      </c>
      <c r="AQ1147" s="31">
        <f t="shared" ref="AQ1147:AQ1148" si="211">IF(AP1147&gt;1,1,AP1147)*J1147</f>
        <v>0</v>
      </c>
      <c r="AR1147" s="312"/>
      <c r="AS1147" s="312"/>
      <c r="AT1147" s="319"/>
    </row>
    <row r="1148" spans="1:46" ht="13" x14ac:dyDescent="0.2">
      <c r="A1148" s="121"/>
      <c r="B1148" s="4"/>
      <c r="C1148" s="4"/>
      <c r="D1148" s="4"/>
      <c r="E1148" s="4"/>
      <c r="F1148" s="275" t="str">
        <f>'料金、単位一覧'!$A$60</f>
        <v>口腔・栄養スクリーニング加算(Ⅱ)</v>
      </c>
      <c r="G1148" s="276"/>
      <c r="H1148" s="276"/>
      <c r="I1148" s="119" t="str">
        <f>VLOOKUP(F1148,'料金、単位一覧'!$A$44:$AD$65,26,0)</f>
        <v>月1回</v>
      </c>
      <c r="J1148" s="115">
        <f>VLOOKUP(F1148,'料金、単位一覧'!$A$44:$N$65,9,0)</f>
        <v>5</v>
      </c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>
        <f t="shared" si="208"/>
        <v>0</v>
      </c>
      <c r="AQ1148" s="31">
        <f t="shared" si="211"/>
        <v>0</v>
      </c>
      <c r="AR1148" s="312"/>
      <c r="AS1148" s="312"/>
      <c r="AT1148" s="319"/>
    </row>
    <row r="1149" spans="1:46" ht="13" x14ac:dyDescent="0.2">
      <c r="A1149" s="121"/>
      <c r="B1149" s="4"/>
      <c r="C1149" s="4"/>
      <c r="D1149" s="4"/>
      <c r="E1149" s="4"/>
      <c r="F1149" s="275" t="str">
        <f>'料金、単位一覧'!$A$61</f>
        <v>口腔機能向上加算(Ⅰ)</v>
      </c>
      <c r="G1149" s="276"/>
      <c r="H1149" s="276"/>
      <c r="I1149" s="119" t="str">
        <f>VLOOKUP(F1149,'料金、単位一覧'!$A$44:$AD$65,26,0)</f>
        <v>月2回</v>
      </c>
      <c r="J1149" s="115">
        <f>VLOOKUP(F1149,'料金、単位一覧'!$A$44:$N$65,9,0)</f>
        <v>150</v>
      </c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>
        <f t="shared" si="208"/>
        <v>0</v>
      </c>
      <c r="AQ1149" s="31">
        <f t="shared" ref="AQ1149:AQ1150" si="212">IF(AP1149&gt;2,2,AP1149)*J1149</f>
        <v>0</v>
      </c>
      <c r="AR1149" s="312"/>
      <c r="AS1149" s="312"/>
      <c r="AT1149" s="319"/>
    </row>
    <row r="1150" spans="1:46" ht="12.65" customHeight="1" x14ac:dyDescent="0.2">
      <c r="A1150" s="121"/>
      <c r="B1150" s="4"/>
      <c r="C1150" s="4"/>
      <c r="D1150" s="4"/>
      <c r="E1150" s="4"/>
      <c r="F1150" s="275" t="str">
        <f>'料金、単位一覧'!$A$62</f>
        <v>口腔機能向上加算(Ⅱ)</v>
      </c>
      <c r="G1150" s="276"/>
      <c r="H1150" s="276"/>
      <c r="I1150" s="119" t="str">
        <f>VLOOKUP(F1150,'料金、単位一覧'!$A$44:$AD$65,26,0)</f>
        <v>月2回</v>
      </c>
      <c r="J1150" s="115">
        <f>VLOOKUP(F1150,'料金、単位一覧'!$A$44:$N$65,9,0)</f>
        <v>160</v>
      </c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>
        <f t="shared" si="208"/>
        <v>0</v>
      </c>
      <c r="AQ1150" s="31">
        <f t="shared" si="212"/>
        <v>0</v>
      </c>
      <c r="AR1150" s="312"/>
      <c r="AS1150" s="312"/>
      <c r="AT1150" s="319"/>
    </row>
    <row r="1151" spans="1:46" ht="13" x14ac:dyDescent="0.2">
      <c r="A1151" s="121"/>
      <c r="B1151" s="4"/>
      <c r="C1151" s="4"/>
      <c r="D1151" s="4"/>
      <c r="E1151" s="4"/>
      <c r="F1151" s="275" t="str">
        <f>'料金、単位一覧'!$A$63</f>
        <v>科学的介護推進体制加算</v>
      </c>
      <c r="G1151" s="276"/>
      <c r="H1151" s="276"/>
      <c r="I1151" s="119" t="str">
        <f>VLOOKUP(F1151,'料金、単位一覧'!$A$44:$AD$65,26,0)</f>
        <v>月1回</v>
      </c>
      <c r="J1151" s="115">
        <f>VLOOKUP(F1151,'料金、単位一覧'!$A$44:$N$65,9,0)</f>
        <v>40</v>
      </c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>
        <f t="shared" si="208"/>
        <v>0</v>
      </c>
      <c r="AQ1151" s="31">
        <f>IF(AP1151&gt;1,1,AP1151)*J1151</f>
        <v>0</v>
      </c>
      <c r="AR1151" s="312"/>
      <c r="AS1151" s="312"/>
      <c r="AT1151" s="319"/>
    </row>
    <row r="1152" spans="1:46" ht="13" x14ac:dyDescent="0.2">
      <c r="A1152" s="121"/>
      <c r="B1152" s="4"/>
      <c r="C1152" s="4"/>
      <c r="D1152" s="4"/>
      <c r="E1152" s="4"/>
      <c r="F1152" s="246" t="str">
        <f>'料金、単位一覧'!$A$68</f>
        <v>サービス提供体制強化加算(Ⅰ)</v>
      </c>
      <c r="G1152" s="247"/>
      <c r="H1152" s="247"/>
      <c r="I1152" s="248"/>
      <c r="J1152" s="115">
        <f>VLOOKUP(F1152,'料金、単位一覧'!$A$68:$N$70,9,0)</f>
        <v>22</v>
      </c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>
        <f t="shared" si="208"/>
        <v>0</v>
      </c>
      <c r="AQ1152" s="31">
        <f t="shared" ref="AQ1152:AQ1155" si="213">AP1152*J1152</f>
        <v>0</v>
      </c>
      <c r="AR1152" s="312"/>
      <c r="AS1152" s="312"/>
      <c r="AT1152" s="319"/>
    </row>
    <row r="1153" spans="1:46" ht="13" x14ac:dyDescent="0.2">
      <c r="A1153" s="122"/>
      <c r="B1153" s="123"/>
      <c r="C1153" s="123"/>
      <c r="D1153" s="123"/>
      <c r="E1153" s="37"/>
      <c r="F1153" s="246" t="str">
        <f>'料金、単位一覧'!$A$69</f>
        <v>サービス提供体制強化加算(Ⅱ)</v>
      </c>
      <c r="G1153" s="247"/>
      <c r="H1153" s="247"/>
      <c r="I1153" s="248"/>
      <c r="J1153" s="115">
        <f>VLOOKUP(F1153,'料金、単位一覧'!$A$68:$N$70,9,0)</f>
        <v>18</v>
      </c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>
        <f t="shared" si="208"/>
        <v>0</v>
      </c>
      <c r="AQ1153" s="31">
        <f t="shared" si="213"/>
        <v>0</v>
      </c>
      <c r="AR1153" s="312"/>
      <c r="AS1153" s="312"/>
      <c r="AT1153" s="319"/>
    </row>
    <row r="1154" spans="1:46" ht="13" x14ac:dyDescent="0.2">
      <c r="A1154" s="122"/>
      <c r="B1154" s="123"/>
      <c r="C1154" s="123"/>
      <c r="D1154" s="123"/>
      <c r="E1154" s="37"/>
      <c r="F1154" s="246" t="str">
        <f>'料金、単位一覧'!$A$70</f>
        <v>サービス提供体制強化加算(Ⅲ)</v>
      </c>
      <c r="G1154" s="247"/>
      <c r="H1154" s="247"/>
      <c r="I1154" s="248"/>
      <c r="J1154" s="115">
        <f>VLOOKUP(F1154,'料金、単位一覧'!$A$68:$N$70,9,0)</f>
        <v>6</v>
      </c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>
        <f t="shared" si="208"/>
        <v>0</v>
      </c>
      <c r="AQ1154" s="31">
        <f t="shared" si="213"/>
        <v>0</v>
      </c>
      <c r="AR1154" s="312"/>
      <c r="AS1154" s="312"/>
      <c r="AT1154" s="319"/>
    </row>
    <row r="1155" spans="1:46" ht="12.65" customHeight="1" x14ac:dyDescent="0.2">
      <c r="A1155" s="121"/>
      <c r="B1155" s="4"/>
      <c r="C1155" s="4"/>
      <c r="D1155" s="4"/>
      <c r="E1155" s="4"/>
      <c r="F1155" s="246" t="s">
        <v>207</v>
      </c>
      <c r="G1155" s="247"/>
      <c r="H1155" s="247"/>
      <c r="I1155" s="248"/>
      <c r="J1155" s="124">
        <f>'料金、単位一覧'!$I$73</f>
        <v>-47</v>
      </c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>
        <f>IF(SUM($K$6:$AO$18)&gt;0,0,SUM(K1155:AO1155))</f>
        <v>0</v>
      </c>
      <c r="AQ1155" s="31">
        <f t="shared" si="213"/>
        <v>0</v>
      </c>
      <c r="AR1155" s="313"/>
      <c r="AS1155" s="313"/>
      <c r="AT1155" s="320"/>
    </row>
    <row r="1156" spans="1:46" ht="12.65" customHeight="1" x14ac:dyDescent="0.2">
      <c r="A1156" s="121"/>
      <c r="B1156" s="296" t="s">
        <v>208</v>
      </c>
      <c r="C1156" s="296"/>
      <c r="D1156" s="296"/>
      <c r="E1156" s="296"/>
      <c r="F1156" s="280" t="str">
        <f>'料金、単位一覧'!$A$99</f>
        <v>昼食代</v>
      </c>
      <c r="G1156" s="281"/>
      <c r="H1156" s="281"/>
      <c r="I1156" s="281"/>
      <c r="J1156" s="125">
        <f>VLOOKUP(F1156,'料金、単位一覧'!$A$99:$N$113,9,0)</f>
        <v>0</v>
      </c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  <c r="AP1156" s="25">
        <f>SUM(K1156:AO1156)</f>
        <v>0</v>
      </c>
      <c r="AQ1156" s="126" t="s">
        <v>217</v>
      </c>
      <c r="AR1156" s="127">
        <f>AP1156*J1156</f>
        <v>0</v>
      </c>
      <c r="AS1156" s="128"/>
      <c r="AT1156" s="129">
        <f>AR1156</f>
        <v>0</v>
      </c>
    </row>
    <row r="1157" spans="1:46" ht="12.65" customHeight="1" x14ac:dyDescent="0.2">
      <c r="A1157" s="121"/>
      <c r="B1157" s="296"/>
      <c r="C1157" s="296"/>
      <c r="D1157" s="296"/>
      <c r="E1157" s="296"/>
      <c r="F1157" s="280" t="str">
        <f>'料金、単位一覧'!$A$100</f>
        <v>おやつ代</v>
      </c>
      <c r="G1157" s="281"/>
      <c r="H1157" s="281"/>
      <c r="I1157" s="281"/>
      <c r="J1157" s="125">
        <f>VLOOKUP(F1157,'料金、単位一覧'!$A$99:$N$113,9,0)</f>
        <v>0</v>
      </c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>
        <f t="shared" ref="AP1157:AP1169" si="214">SUM(K1157:AO1157)</f>
        <v>0</v>
      </c>
      <c r="AQ1157" s="126" t="s">
        <v>217</v>
      </c>
      <c r="AR1157" s="127">
        <f>IFERROR(AP1157*J1157,"")</f>
        <v>0</v>
      </c>
      <c r="AS1157" s="34"/>
      <c r="AT1157" s="130">
        <f t="shared" ref="AT1157:AT1168" si="215">AR1157</f>
        <v>0</v>
      </c>
    </row>
    <row r="1158" spans="1:46" ht="12.65" customHeight="1" x14ac:dyDescent="0.2">
      <c r="A1158" s="121"/>
      <c r="B1158" s="296"/>
      <c r="C1158" s="296"/>
      <c r="D1158" s="296"/>
      <c r="E1158" s="296"/>
      <c r="F1158" s="280" t="str">
        <f>'料金、単位一覧'!$A$101</f>
        <v>パット代</v>
      </c>
      <c r="G1158" s="281"/>
      <c r="H1158" s="281"/>
      <c r="I1158" s="281"/>
      <c r="J1158" s="125">
        <f>VLOOKUP(F1158,'料金、単位一覧'!$A$99:$N$113,9,0)</f>
        <v>0</v>
      </c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>
        <f t="shared" si="214"/>
        <v>0</v>
      </c>
      <c r="AQ1158" s="126" t="s">
        <v>217</v>
      </c>
      <c r="AR1158" s="127">
        <f t="shared" ref="AR1158:AR1169" si="216">AP1158*J1158</f>
        <v>0</v>
      </c>
      <c r="AS1158" s="34"/>
      <c r="AT1158" s="130">
        <f t="shared" si="215"/>
        <v>0</v>
      </c>
    </row>
    <row r="1159" spans="1:46" ht="12.65" customHeight="1" x14ac:dyDescent="0.2">
      <c r="A1159" s="121"/>
      <c r="B1159" s="296"/>
      <c r="C1159" s="296"/>
      <c r="D1159" s="296"/>
      <c r="E1159" s="296"/>
      <c r="F1159" s="280" t="str">
        <f>'料金、単位一覧'!$A$102</f>
        <v>リハビリパンツ代</v>
      </c>
      <c r="G1159" s="281"/>
      <c r="H1159" s="281"/>
      <c r="I1159" s="281"/>
      <c r="J1159" s="125">
        <f>VLOOKUP(F1159,'料金、単位一覧'!$A$99:$N$113,9,0)</f>
        <v>0</v>
      </c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>
        <f t="shared" si="214"/>
        <v>0</v>
      </c>
      <c r="AQ1159" s="126" t="s">
        <v>217</v>
      </c>
      <c r="AR1159" s="127">
        <f t="shared" si="216"/>
        <v>0</v>
      </c>
      <c r="AS1159" s="34"/>
      <c r="AT1159" s="130">
        <f t="shared" si="215"/>
        <v>0</v>
      </c>
    </row>
    <row r="1160" spans="1:46" ht="12.65" customHeight="1" x14ac:dyDescent="0.2">
      <c r="A1160" s="121"/>
      <c r="B1160" s="296"/>
      <c r="C1160" s="296"/>
      <c r="D1160" s="296"/>
      <c r="E1160" s="296"/>
      <c r="F1160" s="280" t="str">
        <f>'料金、単位一覧'!$A$103</f>
        <v>おむつ代</v>
      </c>
      <c r="G1160" s="281"/>
      <c r="H1160" s="281"/>
      <c r="I1160" s="281"/>
      <c r="J1160" s="125">
        <f>VLOOKUP(F1160,'料金、単位一覧'!$A$99:$N$113,9,0)</f>
        <v>0</v>
      </c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>
        <f t="shared" si="214"/>
        <v>0</v>
      </c>
      <c r="AQ1160" s="126" t="s">
        <v>217</v>
      </c>
      <c r="AR1160" s="127">
        <f t="shared" si="216"/>
        <v>0</v>
      </c>
      <c r="AS1160" s="34"/>
      <c r="AT1160" s="130">
        <f t="shared" si="215"/>
        <v>0</v>
      </c>
    </row>
    <row r="1161" spans="1:46" ht="12.65" customHeight="1" x14ac:dyDescent="0.2">
      <c r="A1161" s="121"/>
      <c r="B1161" s="296"/>
      <c r="C1161" s="296"/>
      <c r="D1161" s="296"/>
      <c r="E1161" s="296"/>
      <c r="F1161" s="280" t="str">
        <f>'料金、単位一覧'!$A$104</f>
        <v>お泊りサービス</v>
      </c>
      <c r="G1161" s="281"/>
      <c r="H1161" s="281"/>
      <c r="I1161" s="281"/>
      <c r="J1161" s="125">
        <f>VLOOKUP(F1161,'料金、単位一覧'!$A$99:$N$113,9,0)</f>
        <v>0</v>
      </c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>
        <f t="shared" si="214"/>
        <v>0</v>
      </c>
      <c r="AQ1161" s="126" t="s">
        <v>217</v>
      </c>
      <c r="AR1161" s="127">
        <f t="shared" si="216"/>
        <v>0</v>
      </c>
      <c r="AS1161" s="34"/>
      <c r="AT1161" s="130">
        <f t="shared" si="215"/>
        <v>0</v>
      </c>
    </row>
    <row r="1162" spans="1:46" ht="12.65" customHeight="1" x14ac:dyDescent="0.2">
      <c r="A1162" s="121"/>
      <c r="B1162" s="296"/>
      <c r="C1162" s="296"/>
      <c r="D1162" s="296"/>
      <c r="E1162" s="296"/>
      <c r="F1162" s="280" t="str">
        <f>'料金、単位一覧'!$A$105</f>
        <v>シーツ交換代</v>
      </c>
      <c r="G1162" s="281"/>
      <c r="H1162" s="281"/>
      <c r="I1162" s="281"/>
      <c r="J1162" s="125">
        <f>VLOOKUP(F1162,'料金、単位一覧'!$A$99:$N$113,9,0)</f>
        <v>0</v>
      </c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>
        <f t="shared" si="214"/>
        <v>0</v>
      </c>
      <c r="AQ1162" s="126" t="s">
        <v>217</v>
      </c>
      <c r="AR1162" s="127">
        <f t="shared" si="216"/>
        <v>0</v>
      </c>
      <c r="AS1162" s="34"/>
      <c r="AT1162" s="130">
        <f t="shared" si="215"/>
        <v>0</v>
      </c>
    </row>
    <row r="1163" spans="1:46" ht="12.65" customHeight="1" x14ac:dyDescent="0.2">
      <c r="A1163" s="121"/>
      <c r="B1163" s="296"/>
      <c r="C1163" s="296"/>
      <c r="D1163" s="296"/>
      <c r="E1163" s="296"/>
      <c r="F1163" s="280" t="str">
        <f>'料金、単位一覧'!$A$106</f>
        <v>夕食代</v>
      </c>
      <c r="G1163" s="281"/>
      <c r="H1163" s="281"/>
      <c r="I1163" s="281"/>
      <c r="J1163" s="125">
        <f>VLOOKUP(F1163,'料金、単位一覧'!$A$99:$N$113,9,0)</f>
        <v>0</v>
      </c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>
        <f t="shared" si="214"/>
        <v>0</v>
      </c>
      <c r="AQ1163" s="126" t="s">
        <v>217</v>
      </c>
      <c r="AR1163" s="127">
        <f t="shared" si="216"/>
        <v>0</v>
      </c>
      <c r="AS1163" s="34"/>
      <c r="AT1163" s="130">
        <f t="shared" si="215"/>
        <v>0</v>
      </c>
    </row>
    <row r="1164" spans="1:46" ht="12.65" customHeight="1" x14ac:dyDescent="0.2">
      <c r="A1164" s="121"/>
      <c r="B1164" s="296"/>
      <c r="C1164" s="296"/>
      <c r="D1164" s="296"/>
      <c r="E1164" s="296"/>
      <c r="F1164" s="280" t="str">
        <f>'料金、単位一覧'!$A$107</f>
        <v>朝食代</v>
      </c>
      <c r="G1164" s="281"/>
      <c r="H1164" s="281"/>
      <c r="I1164" s="281"/>
      <c r="J1164" s="125">
        <f>VLOOKUP(F1164,'料金、単位一覧'!$A$99:$N$113,9,0)</f>
        <v>0</v>
      </c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>
        <f t="shared" si="214"/>
        <v>0</v>
      </c>
      <c r="AQ1164" s="126" t="s">
        <v>217</v>
      </c>
      <c r="AR1164" s="127">
        <f t="shared" si="216"/>
        <v>0</v>
      </c>
      <c r="AS1164" s="34"/>
      <c r="AT1164" s="130">
        <f t="shared" si="215"/>
        <v>0</v>
      </c>
    </row>
    <row r="1165" spans="1:46" ht="12.65" customHeight="1" x14ac:dyDescent="0.2">
      <c r="A1165" s="121"/>
      <c r="B1165" s="296"/>
      <c r="C1165" s="296"/>
      <c r="D1165" s="296"/>
      <c r="E1165" s="296"/>
      <c r="F1165" s="280" t="str">
        <f>'料金、単位一覧'!$A$108</f>
        <v>時間外利用料</v>
      </c>
      <c r="G1165" s="281"/>
      <c r="H1165" s="281"/>
      <c r="I1165" s="281"/>
      <c r="J1165" s="125">
        <f>VLOOKUP(F1165,'料金、単位一覧'!$A$99:$N$113,9,0)</f>
        <v>0</v>
      </c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>
        <f t="shared" si="214"/>
        <v>0</v>
      </c>
      <c r="AQ1165" s="126" t="s">
        <v>217</v>
      </c>
      <c r="AR1165" s="127">
        <f t="shared" si="216"/>
        <v>0</v>
      </c>
      <c r="AS1165" s="34"/>
      <c r="AT1165" s="130">
        <f t="shared" si="215"/>
        <v>0</v>
      </c>
    </row>
    <row r="1166" spans="1:46" ht="12.65" customHeight="1" x14ac:dyDescent="0.2">
      <c r="A1166" s="121"/>
      <c r="B1166" s="296"/>
      <c r="C1166" s="296"/>
      <c r="D1166" s="296"/>
      <c r="E1166" s="296"/>
      <c r="F1166" s="280" t="str">
        <f>'料金、単位一覧'!$A$109</f>
        <v>洗濯代</v>
      </c>
      <c r="G1166" s="281"/>
      <c r="H1166" s="281"/>
      <c r="I1166" s="281"/>
      <c r="J1166" s="125">
        <f>VLOOKUP(F1166,'料金、単位一覧'!$A$99:$N$113,9,0)</f>
        <v>0</v>
      </c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>
        <f t="shared" si="214"/>
        <v>0</v>
      </c>
      <c r="AQ1166" s="126" t="s">
        <v>217</v>
      </c>
      <c r="AR1166" s="127">
        <f t="shared" si="216"/>
        <v>0</v>
      </c>
      <c r="AS1166" s="34"/>
      <c r="AT1166" s="130">
        <f t="shared" si="215"/>
        <v>0</v>
      </c>
    </row>
    <row r="1167" spans="1:46" ht="12.65" customHeight="1" x14ac:dyDescent="0.2">
      <c r="A1167" s="121"/>
      <c r="B1167" s="296"/>
      <c r="C1167" s="296"/>
      <c r="D1167" s="296"/>
      <c r="E1167" s="296"/>
      <c r="F1167" s="280" t="str">
        <f>'料金、単位一覧'!$A$110</f>
        <v>通院サポート（最初の３時間）</v>
      </c>
      <c r="G1167" s="281"/>
      <c r="H1167" s="281"/>
      <c r="I1167" s="281"/>
      <c r="J1167" s="125">
        <f>VLOOKUP(F1167,'料金、単位一覧'!$A$99:$N$113,9,0)</f>
        <v>0</v>
      </c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>
        <f t="shared" si="214"/>
        <v>0</v>
      </c>
      <c r="AQ1167" s="126" t="s">
        <v>217</v>
      </c>
      <c r="AR1167" s="127">
        <f t="shared" si="216"/>
        <v>0</v>
      </c>
      <c r="AS1167" s="34"/>
      <c r="AT1167" s="130">
        <f t="shared" si="215"/>
        <v>0</v>
      </c>
    </row>
    <row r="1168" spans="1:46" ht="12.65" customHeight="1" x14ac:dyDescent="0.2">
      <c r="A1168" s="121"/>
      <c r="B1168" s="296"/>
      <c r="C1168" s="296"/>
      <c r="D1168" s="296"/>
      <c r="E1168" s="296"/>
      <c r="F1168" s="280" t="str">
        <f>'料金、単位一覧'!$A$111</f>
        <v>通院サポート延長（１時間毎）</v>
      </c>
      <c r="G1168" s="281"/>
      <c r="H1168" s="281"/>
      <c r="I1168" s="281"/>
      <c r="J1168" s="125">
        <f>VLOOKUP(F1168,'料金、単位一覧'!$A$99:$N$113,9,0)</f>
        <v>0</v>
      </c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>
        <f t="shared" si="214"/>
        <v>0</v>
      </c>
      <c r="AQ1168" s="126" t="s">
        <v>217</v>
      </c>
      <c r="AR1168" s="127">
        <f t="shared" si="216"/>
        <v>0</v>
      </c>
      <c r="AS1168" s="34"/>
      <c r="AT1168" s="130">
        <f t="shared" si="215"/>
        <v>0</v>
      </c>
    </row>
    <row r="1169" spans="1:47" ht="12.65" customHeight="1" x14ac:dyDescent="0.2">
      <c r="A1169" s="121"/>
      <c r="B1169" s="296"/>
      <c r="C1169" s="296"/>
      <c r="D1169" s="296"/>
      <c r="E1169" s="296"/>
      <c r="F1169" s="280" t="str">
        <f>'料金、単位一覧'!$A$112</f>
        <v>保険外事業利用（要介護）</v>
      </c>
      <c r="G1169" s="281"/>
      <c r="H1169" s="281"/>
      <c r="I1169" s="281"/>
      <c r="J1169" s="125">
        <f>VLOOKUP(F1169,'料金、単位一覧'!$A$99:$N$113,9,0)</f>
        <v>0</v>
      </c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>
        <f t="shared" si="214"/>
        <v>0</v>
      </c>
      <c r="AQ1169" s="126" t="s">
        <v>217</v>
      </c>
      <c r="AR1169" s="127">
        <f t="shared" si="216"/>
        <v>0</v>
      </c>
      <c r="AS1169" s="34"/>
      <c r="AT1169" s="130">
        <f>AR1169</f>
        <v>0</v>
      </c>
    </row>
    <row r="1170" spans="1:47" ht="12.65" customHeight="1" x14ac:dyDescent="0.2">
      <c r="A1170" s="121"/>
      <c r="B1170" s="296"/>
      <c r="C1170" s="296"/>
      <c r="D1170" s="296"/>
      <c r="E1170" s="296"/>
      <c r="F1170" s="280" t="str">
        <f>'料金、単位一覧'!$A$113</f>
        <v>通所介護実費請求（要支援）</v>
      </c>
      <c r="G1170" s="281"/>
      <c r="H1170" s="281"/>
      <c r="I1170" s="281"/>
      <c r="J1170" s="131">
        <f>VLOOKUP(F1170,'料金、単位一覧'!$A$99:$N$113,9,0)</f>
        <v>0</v>
      </c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>
        <f>SUM(K1170:AO1170)</f>
        <v>0</v>
      </c>
      <c r="AQ1170" s="126" t="s">
        <v>217</v>
      </c>
      <c r="AR1170" s="127">
        <f>AP1170*J1170</f>
        <v>0</v>
      </c>
      <c r="AS1170" s="34"/>
      <c r="AT1170" s="130">
        <f>AR1170</f>
        <v>0</v>
      </c>
    </row>
    <row r="1171" spans="1:47" ht="12.65" customHeight="1" x14ac:dyDescent="0.2">
      <c r="A1171" s="121"/>
      <c r="B1171" s="296" t="s">
        <v>218</v>
      </c>
      <c r="C1171" s="296"/>
      <c r="D1171" s="296"/>
      <c r="E1171" s="296"/>
      <c r="F1171" s="181"/>
      <c r="G1171" s="300"/>
      <c r="H1171" s="300"/>
      <c r="I1171" s="301"/>
      <c r="J1171" s="132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126" t="s">
        <v>217</v>
      </c>
      <c r="AQ1171" s="126" t="s">
        <v>217</v>
      </c>
      <c r="AR1171" s="127"/>
      <c r="AS1171" s="34"/>
      <c r="AT1171" s="130">
        <f t="shared" ref="AT1171:AT1173" si="217">AR1171</f>
        <v>0</v>
      </c>
    </row>
    <row r="1172" spans="1:47" ht="12.65" customHeight="1" x14ac:dyDescent="0.2">
      <c r="A1172" s="121"/>
      <c r="B1172" s="296"/>
      <c r="C1172" s="296"/>
      <c r="D1172" s="296"/>
      <c r="E1172" s="296"/>
      <c r="F1172" s="181"/>
      <c r="G1172" s="300"/>
      <c r="H1172" s="300"/>
      <c r="I1172" s="301"/>
      <c r="J1172" s="132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126" t="s">
        <v>217</v>
      </c>
      <c r="AQ1172" s="126" t="s">
        <v>217</v>
      </c>
      <c r="AR1172" s="127"/>
      <c r="AS1172" s="34"/>
      <c r="AT1172" s="130">
        <f t="shared" si="217"/>
        <v>0</v>
      </c>
    </row>
    <row r="1173" spans="1:47" ht="12.65" customHeight="1" thickBot="1" x14ac:dyDescent="0.25">
      <c r="A1173" s="121"/>
      <c r="B1173" s="314"/>
      <c r="C1173" s="314"/>
      <c r="D1173" s="314"/>
      <c r="E1173" s="314"/>
      <c r="F1173" s="302"/>
      <c r="G1173" s="303"/>
      <c r="H1173" s="303"/>
      <c r="I1173" s="304"/>
      <c r="J1173" s="133"/>
      <c r="K1173" s="102"/>
      <c r="L1173" s="102"/>
      <c r="M1173" s="102"/>
      <c r="N1173" s="102"/>
      <c r="O1173" s="102"/>
      <c r="P1173" s="102"/>
      <c r="Q1173" s="102"/>
      <c r="R1173" s="102"/>
      <c r="S1173" s="102"/>
      <c r="T1173" s="102"/>
      <c r="U1173" s="102"/>
      <c r="V1173" s="102"/>
      <c r="W1173" s="102"/>
      <c r="X1173" s="102"/>
      <c r="Y1173" s="102"/>
      <c r="Z1173" s="102"/>
      <c r="AA1173" s="102"/>
      <c r="AB1173" s="102"/>
      <c r="AC1173" s="102"/>
      <c r="AD1173" s="102"/>
      <c r="AE1173" s="102"/>
      <c r="AF1173" s="102"/>
      <c r="AG1173" s="102"/>
      <c r="AH1173" s="102"/>
      <c r="AI1173" s="102"/>
      <c r="AJ1173" s="102"/>
      <c r="AK1173" s="102"/>
      <c r="AL1173" s="102"/>
      <c r="AM1173" s="102"/>
      <c r="AN1173" s="102"/>
      <c r="AO1173" s="102"/>
      <c r="AP1173" s="134" t="s">
        <v>217</v>
      </c>
      <c r="AQ1173" s="134" t="s">
        <v>217</v>
      </c>
      <c r="AR1173" s="135"/>
      <c r="AS1173" s="135"/>
      <c r="AT1173" s="136">
        <f t="shared" si="217"/>
        <v>0</v>
      </c>
    </row>
    <row r="1174" spans="1:47" ht="30" customHeight="1" thickBot="1" x14ac:dyDescent="0.25">
      <c r="A1174" s="315" t="s">
        <v>9</v>
      </c>
      <c r="B1174" s="316"/>
      <c r="C1174" s="316"/>
      <c r="D1174" s="316"/>
      <c r="E1174" s="317"/>
      <c r="F1174" s="297">
        <f>SUM(AT1110:AT1173)</f>
        <v>0</v>
      </c>
      <c r="G1174" s="298"/>
      <c r="H1174" s="298"/>
      <c r="I1174" s="299"/>
      <c r="J1174" s="137"/>
      <c r="K1174" s="309" t="s">
        <v>28</v>
      </c>
      <c r="L1174" s="306"/>
      <c r="M1174" s="306"/>
      <c r="N1174" s="306"/>
      <c r="O1174" s="307"/>
      <c r="P1174" s="310">
        <f>SUM(AT1110:AT1155)</f>
        <v>0</v>
      </c>
      <c r="Q1174" s="298"/>
      <c r="R1174" s="298"/>
      <c r="S1174" s="298"/>
      <c r="T1174" s="299"/>
      <c r="U1174" s="305" t="s">
        <v>29</v>
      </c>
      <c r="V1174" s="306"/>
      <c r="W1174" s="306"/>
      <c r="X1174" s="306"/>
      <c r="Y1174" s="307"/>
      <c r="Z1174" s="310">
        <f>SUM(AT1156:AT1173)</f>
        <v>0</v>
      </c>
      <c r="AA1174" s="298"/>
      <c r="AB1174" s="298"/>
      <c r="AC1174" s="298"/>
      <c r="AD1174" s="299"/>
      <c r="AE1174" s="305" t="s">
        <v>30</v>
      </c>
      <c r="AF1174" s="306"/>
      <c r="AG1174" s="306"/>
      <c r="AH1174" s="306"/>
      <c r="AI1174" s="307"/>
      <c r="AJ1174" s="308">
        <f>SUM(AQ1111:AQ1130,AQ1132:AQ1155)</f>
        <v>0</v>
      </c>
      <c r="AK1174" s="298"/>
      <c r="AL1174" s="298"/>
      <c r="AM1174" s="298"/>
      <c r="AN1174" s="298"/>
      <c r="AO1174" s="299"/>
      <c r="AP1174" s="138"/>
      <c r="AQ1174" s="139"/>
      <c r="AR1174" s="139"/>
      <c r="AS1174" s="139"/>
      <c r="AT1174" s="140"/>
    </row>
    <row r="1175" spans="1:47" ht="17.25" customHeight="1" x14ac:dyDescent="0.2">
      <c r="A1175" s="238" t="s">
        <v>1</v>
      </c>
      <c r="B1175" s="239"/>
      <c r="C1175" s="239"/>
      <c r="D1175" s="239"/>
      <c r="E1175" s="240"/>
      <c r="F1175" s="240" t="s">
        <v>4</v>
      </c>
      <c r="G1175" s="236"/>
      <c r="H1175" s="236"/>
      <c r="I1175" s="236"/>
      <c r="J1175" s="107"/>
      <c r="K1175" s="236"/>
      <c r="L1175" s="236"/>
      <c r="M1175" s="236"/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36"/>
      <c r="AM1175" s="236"/>
      <c r="AN1175" s="236"/>
      <c r="AO1175" s="236"/>
      <c r="AP1175" s="237"/>
      <c r="AQ1175" s="108">
        <f>IFERROR(ROUND(ROUND(VLOOKUP($O$2,'料金、単位一覧'!$A$79:$L$96,9,0)*SUM(AQ1176:AQ1220),0),"0"),0)</f>
        <v>0</v>
      </c>
      <c r="AR1175" s="109">
        <f>TRUNC(TRUNC(SUM(AQ1175,AQ1176:AQ1220)*'料金、単位一覧'!$P$4)-TRUNC(SUM(AQ1176:AQ1220)*'料金、単位一覧'!$P$4))</f>
        <v>0</v>
      </c>
      <c r="AS1175" s="109">
        <f>TRUNC(AR1175*A1196,0)</f>
        <v>0</v>
      </c>
      <c r="AT1175" s="110">
        <f>AR1175-AS1175</f>
        <v>0</v>
      </c>
      <c r="AU1175" s="111">
        <f>AR1175</f>
        <v>0</v>
      </c>
    </row>
    <row r="1176" spans="1:47" ht="12.65" customHeight="1" x14ac:dyDescent="0.2">
      <c r="A1176" s="292"/>
      <c r="B1176" s="293"/>
      <c r="C1176" s="293"/>
      <c r="D1176" s="293"/>
      <c r="E1176" s="294" t="s">
        <v>10</v>
      </c>
      <c r="F1176" s="241" t="s">
        <v>11</v>
      </c>
      <c r="G1176" s="241"/>
      <c r="H1176" s="241"/>
      <c r="I1176" s="241"/>
      <c r="J1176" s="112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>
        <f>SUM(K1176:AO1176)</f>
        <v>0</v>
      </c>
      <c r="AQ1176" s="113" t="str">
        <f>IF(AP1176&gt;=1,CHOOSE($A1187,'料金、単位一覧'!$H$7,'料金、単位一覧'!$H$8),"0")</f>
        <v>0</v>
      </c>
      <c r="AR1176" s="311">
        <f>TRUNC(SUM(AQ1176:AQ1220)*'料金、単位一覧'!$P$4)</f>
        <v>0</v>
      </c>
      <c r="AS1176" s="311">
        <f>TRUNC(AR1176*A1196,0)</f>
        <v>0</v>
      </c>
      <c r="AT1176" s="318">
        <f>AR1176-AS1176</f>
        <v>0</v>
      </c>
      <c r="AU1176" s="3"/>
    </row>
    <row r="1177" spans="1:47" ht="12.65" customHeight="1" x14ac:dyDescent="0.2">
      <c r="A1177" s="292"/>
      <c r="B1177" s="293"/>
      <c r="C1177" s="293"/>
      <c r="D1177" s="293"/>
      <c r="E1177" s="294"/>
      <c r="F1177" s="245" t="s">
        <v>12</v>
      </c>
      <c r="G1177" s="245"/>
      <c r="H1177" s="245"/>
      <c r="I1177" s="245"/>
      <c r="J1177" s="64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>
        <f>SUM(K1177:AO1177)</f>
        <v>0</v>
      </c>
      <c r="AQ1177" s="114">
        <f>IF(AP1177&gt;=1,TRUNC(CHOOSE($A1187,'料金、単位一覧'!$K$7*AP1177,'料金、単位一覧'!$K$8*AP1177),"0"),0)</f>
        <v>0</v>
      </c>
      <c r="AR1177" s="312"/>
      <c r="AS1177" s="312"/>
      <c r="AT1177" s="319"/>
    </row>
    <row r="1178" spans="1:47" ht="12.65" customHeight="1" x14ac:dyDescent="0.2">
      <c r="A1178" s="292"/>
      <c r="B1178" s="293"/>
      <c r="C1178" s="293"/>
      <c r="D1178" s="293"/>
      <c r="E1178" s="294"/>
      <c r="F1178" s="245" t="str">
        <f>'料金、単位一覧'!$A$22</f>
        <v>生活機能向上グループ活動加算</v>
      </c>
      <c r="G1178" s="245"/>
      <c r="H1178" s="245"/>
      <c r="I1178" s="245"/>
      <c r="J1178" s="115">
        <f>VLOOKUP(F1178,'料金、単位一覧'!$A$22:$N$28,9,0)</f>
        <v>100</v>
      </c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>
        <f>SUM(K1178:AO1178)</f>
        <v>0</v>
      </c>
      <c r="AQ1178" s="30" t="str">
        <f>IF(AP1178&gt;=1,J1178,"0")</f>
        <v>0</v>
      </c>
      <c r="AR1178" s="312"/>
      <c r="AS1178" s="312"/>
      <c r="AT1178" s="319"/>
    </row>
    <row r="1179" spans="1:47" ht="12.65" customHeight="1" x14ac:dyDescent="0.2">
      <c r="A1179" s="292"/>
      <c r="B1179" s="293"/>
      <c r="C1179" s="293"/>
      <c r="D1179" s="293"/>
      <c r="E1179" s="294"/>
      <c r="F1179" s="245" t="str">
        <f>'料金、単位一覧'!$A$23</f>
        <v>若年性認知症利用者受入加算</v>
      </c>
      <c r="G1179" s="245"/>
      <c r="H1179" s="245"/>
      <c r="I1179" s="245"/>
      <c r="J1179" s="115">
        <f>VLOOKUP(F1179,'料金、単位一覧'!$A$22:$N$28,9,0)</f>
        <v>240</v>
      </c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>
        <f t="shared" ref="AP1179:AP1188" si="218">SUM(K1179:AO1179)</f>
        <v>0</v>
      </c>
      <c r="AQ1179" s="30" t="str">
        <f>IF(AP1179&gt;=1,J1179,"0")</f>
        <v>0</v>
      </c>
      <c r="AR1179" s="312"/>
      <c r="AS1179" s="312"/>
      <c r="AT1179" s="319"/>
    </row>
    <row r="1180" spans="1:47" ht="12.65" customHeight="1" x14ac:dyDescent="0.2">
      <c r="A1180" s="292"/>
      <c r="B1180" s="293"/>
      <c r="C1180" s="293"/>
      <c r="D1180" s="293"/>
      <c r="E1180" s="294"/>
      <c r="F1180" s="245" t="str">
        <f>'料金、単位一覧'!$A$24</f>
        <v>栄養アセスメント加算</v>
      </c>
      <c r="G1180" s="245"/>
      <c r="H1180" s="245"/>
      <c r="I1180" s="245"/>
      <c r="J1180" s="115">
        <f>VLOOKUP(F1180,'料金、単位一覧'!$A$22:$N$28,9,0)</f>
        <v>50</v>
      </c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>
        <f t="shared" si="218"/>
        <v>0</v>
      </c>
      <c r="AQ1180" s="30" t="str">
        <f t="shared" ref="AQ1180:AQ1184" si="219">IF(AP1180&gt;=1,J1180,"0")</f>
        <v>0</v>
      </c>
      <c r="AR1180" s="312"/>
      <c r="AS1180" s="312"/>
      <c r="AT1180" s="319"/>
    </row>
    <row r="1181" spans="1:47" ht="12.65" customHeight="1" x14ac:dyDescent="0.2">
      <c r="A1181" s="292"/>
      <c r="B1181" s="293"/>
      <c r="C1181" s="293"/>
      <c r="D1181" s="293"/>
      <c r="E1181" s="294"/>
      <c r="F1181" s="245" t="str">
        <f>'料金、単位一覧'!$A$25</f>
        <v>栄養改善加算</v>
      </c>
      <c r="G1181" s="245"/>
      <c r="H1181" s="245"/>
      <c r="I1181" s="245"/>
      <c r="J1181" s="115">
        <f>VLOOKUP(F1181,'料金、単位一覧'!$A$22:$N$28,9,0)</f>
        <v>200</v>
      </c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>
        <f t="shared" si="218"/>
        <v>0</v>
      </c>
      <c r="AQ1181" s="30" t="str">
        <f t="shared" si="219"/>
        <v>0</v>
      </c>
      <c r="AR1181" s="312"/>
      <c r="AS1181" s="312"/>
      <c r="AT1181" s="319"/>
    </row>
    <row r="1182" spans="1:47" ht="12.65" customHeight="1" x14ac:dyDescent="0.2">
      <c r="A1182" s="292"/>
      <c r="B1182" s="293"/>
      <c r="C1182" s="293"/>
      <c r="D1182" s="293"/>
      <c r="E1182" s="294"/>
      <c r="F1182" s="245" t="str">
        <f>'料金、単位一覧'!$A$26</f>
        <v>生活機能向上加算(Ⅰ)</v>
      </c>
      <c r="G1182" s="245"/>
      <c r="H1182" s="245"/>
      <c r="I1182" s="245"/>
      <c r="J1182" s="115">
        <f>VLOOKUP(F1182,'料金、単位一覧'!$A$22:$N$28,9,0)</f>
        <v>150</v>
      </c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>
        <f t="shared" si="218"/>
        <v>0</v>
      </c>
      <c r="AQ1182" s="30" t="str">
        <f t="shared" si="219"/>
        <v>0</v>
      </c>
      <c r="AR1182" s="312"/>
      <c r="AS1182" s="312"/>
      <c r="AT1182" s="319"/>
    </row>
    <row r="1183" spans="1:47" ht="12.65" customHeight="1" x14ac:dyDescent="0.2">
      <c r="A1183" s="292"/>
      <c r="B1183" s="293"/>
      <c r="C1183" s="293"/>
      <c r="D1183" s="293"/>
      <c r="E1183" s="294"/>
      <c r="F1183" s="245" t="str">
        <f>'料金、単位一覧'!$A$27</f>
        <v>生活機能向上加算(Ⅱ)</v>
      </c>
      <c r="G1183" s="245"/>
      <c r="H1183" s="245"/>
      <c r="I1183" s="245"/>
      <c r="J1183" s="115">
        <f>VLOOKUP(F1183,'料金、単位一覧'!$A$22:$N$28,9,0)</f>
        <v>160</v>
      </c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>
        <f t="shared" si="218"/>
        <v>0</v>
      </c>
      <c r="AQ1183" s="30" t="str">
        <f t="shared" si="219"/>
        <v>0</v>
      </c>
      <c r="AR1183" s="312"/>
      <c r="AS1183" s="312"/>
      <c r="AT1183" s="319"/>
    </row>
    <row r="1184" spans="1:47" ht="12.65" customHeight="1" x14ac:dyDescent="0.2">
      <c r="A1184" s="292"/>
      <c r="B1184" s="293"/>
      <c r="C1184" s="293"/>
      <c r="D1184" s="293"/>
      <c r="E1184" s="294"/>
      <c r="F1184" s="245" t="str">
        <f>'料金、単位一覧'!$A$28</f>
        <v>一体的サービス提供加算</v>
      </c>
      <c r="G1184" s="245"/>
      <c r="H1184" s="245"/>
      <c r="I1184" s="245"/>
      <c r="J1184" s="115">
        <f>VLOOKUP(F1184,'料金、単位一覧'!$A$22:$N$28,9,0)</f>
        <v>480</v>
      </c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>
        <f t="shared" si="218"/>
        <v>0</v>
      </c>
      <c r="AQ1184" s="30" t="str">
        <f t="shared" si="219"/>
        <v>0</v>
      </c>
      <c r="AR1184" s="312"/>
      <c r="AS1184" s="312"/>
      <c r="AT1184" s="319"/>
    </row>
    <row r="1185" spans="1:46" ht="12.65" customHeight="1" x14ac:dyDescent="0.2">
      <c r="A1185" s="270"/>
      <c r="B1185" s="271"/>
      <c r="C1185" s="271"/>
      <c r="D1185" s="271"/>
      <c r="E1185" s="295"/>
      <c r="F1185" s="246" t="str">
        <f>'料金、単位一覧'!$A$17</f>
        <v>サービス提供体制強化加算(Ⅰ)</v>
      </c>
      <c r="G1185" s="247"/>
      <c r="H1185" s="247"/>
      <c r="I1185" s="248"/>
      <c r="J1185" s="116"/>
      <c r="K1185" s="117"/>
      <c r="L1185" s="117"/>
      <c r="M1185" s="117"/>
      <c r="N1185" s="117"/>
      <c r="O1185" s="117"/>
      <c r="P1185" s="117"/>
      <c r="Q1185" s="117"/>
      <c r="R1185" s="117"/>
      <c r="S1185" s="117"/>
      <c r="T1185" s="117"/>
      <c r="U1185" s="117"/>
      <c r="V1185" s="117"/>
      <c r="W1185" s="117"/>
      <c r="X1185" s="117"/>
      <c r="Y1185" s="117"/>
      <c r="Z1185" s="117"/>
      <c r="AA1185" s="117"/>
      <c r="AB1185" s="117"/>
      <c r="AC1185" s="117"/>
      <c r="AD1185" s="117"/>
      <c r="AE1185" s="117"/>
      <c r="AF1185" s="117"/>
      <c r="AG1185" s="117"/>
      <c r="AH1185" s="117"/>
      <c r="AI1185" s="117"/>
      <c r="AJ1185" s="117"/>
      <c r="AK1185" s="117"/>
      <c r="AL1185" s="117"/>
      <c r="AM1185" s="117"/>
      <c r="AN1185" s="117"/>
      <c r="AO1185" s="117"/>
      <c r="AP1185" s="28">
        <f t="shared" si="218"/>
        <v>0</v>
      </c>
      <c r="AQ1185" s="30" t="str">
        <f>IF(AP1185&gt;=1,CHOOSE($A1187,'料金、単位一覧'!$I$17,'料金、単位一覧'!$L$17),"0")</f>
        <v>0</v>
      </c>
      <c r="AR1185" s="312"/>
      <c r="AS1185" s="312"/>
      <c r="AT1185" s="319"/>
    </row>
    <row r="1186" spans="1:46" ht="12.65" customHeight="1" x14ac:dyDescent="0.2">
      <c r="A1186" s="249" t="s">
        <v>22</v>
      </c>
      <c r="B1186" s="250"/>
      <c r="C1186" s="250"/>
      <c r="D1186" s="250"/>
      <c r="E1186" s="251"/>
      <c r="F1186" s="246" t="str">
        <f>'料金、単位一覧'!$A$18</f>
        <v>サービス提供体制強化加算(Ⅱ)</v>
      </c>
      <c r="G1186" s="247"/>
      <c r="H1186" s="247"/>
      <c r="I1186" s="248"/>
      <c r="J1186" s="116"/>
      <c r="K1186" s="117"/>
      <c r="L1186" s="117"/>
      <c r="M1186" s="117"/>
      <c r="N1186" s="117"/>
      <c r="O1186" s="117"/>
      <c r="P1186" s="117"/>
      <c r="Q1186" s="117"/>
      <c r="R1186" s="117"/>
      <c r="S1186" s="117"/>
      <c r="T1186" s="117"/>
      <c r="U1186" s="117"/>
      <c r="V1186" s="117"/>
      <c r="W1186" s="117"/>
      <c r="X1186" s="117"/>
      <c r="Y1186" s="117"/>
      <c r="Z1186" s="117"/>
      <c r="AA1186" s="117"/>
      <c r="AB1186" s="117"/>
      <c r="AC1186" s="117"/>
      <c r="AD1186" s="117"/>
      <c r="AE1186" s="117"/>
      <c r="AF1186" s="117"/>
      <c r="AG1186" s="117"/>
      <c r="AH1186" s="117"/>
      <c r="AI1186" s="117"/>
      <c r="AJ1186" s="117"/>
      <c r="AK1186" s="117"/>
      <c r="AL1186" s="117"/>
      <c r="AM1186" s="117"/>
      <c r="AN1186" s="117"/>
      <c r="AO1186" s="117"/>
      <c r="AP1186" s="28">
        <f t="shared" si="218"/>
        <v>0</v>
      </c>
      <c r="AQ1186" s="30" t="str">
        <f>IF(AP1186&gt;=1,CHOOSE($A1187,'料金、単位一覧'!$I$18,'料金、単位一覧'!$L$18),"0")</f>
        <v>0</v>
      </c>
      <c r="AR1186" s="312"/>
      <c r="AS1186" s="312"/>
      <c r="AT1186" s="319"/>
    </row>
    <row r="1187" spans="1:46" ht="12.65" customHeight="1" x14ac:dyDescent="0.2">
      <c r="A1187" s="267"/>
      <c r="B1187" s="268"/>
      <c r="C1187" s="268"/>
      <c r="D1187" s="268"/>
      <c r="E1187" s="269"/>
      <c r="F1187" s="246" t="str">
        <f>'料金、単位一覧'!$A$19</f>
        <v>サービス提供体制強化加算(Ⅲ)</v>
      </c>
      <c r="G1187" s="247"/>
      <c r="H1187" s="247"/>
      <c r="I1187" s="248"/>
      <c r="J1187" s="116"/>
      <c r="K1187" s="117"/>
      <c r="L1187" s="117"/>
      <c r="M1187" s="117"/>
      <c r="N1187" s="117"/>
      <c r="O1187" s="117"/>
      <c r="P1187" s="117"/>
      <c r="Q1187" s="117"/>
      <c r="R1187" s="117"/>
      <c r="S1187" s="117"/>
      <c r="T1187" s="117"/>
      <c r="U1187" s="117"/>
      <c r="V1187" s="117"/>
      <c r="W1187" s="117"/>
      <c r="X1187" s="117"/>
      <c r="Y1187" s="117"/>
      <c r="Z1187" s="117"/>
      <c r="AA1187" s="117"/>
      <c r="AB1187" s="117"/>
      <c r="AC1187" s="117"/>
      <c r="AD1187" s="117"/>
      <c r="AE1187" s="117"/>
      <c r="AF1187" s="117"/>
      <c r="AG1187" s="117"/>
      <c r="AH1187" s="117"/>
      <c r="AI1187" s="117"/>
      <c r="AJ1187" s="117"/>
      <c r="AK1187" s="117"/>
      <c r="AL1187" s="117"/>
      <c r="AM1187" s="117"/>
      <c r="AN1187" s="117"/>
      <c r="AO1187" s="117"/>
      <c r="AP1187" s="28">
        <f t="shared" si="218"/>
        <v>0</v>
      </c>
      <c r="AQ1187" s="30" t="str">
        <f>IF(AP1187&gt;=1,CHOOSE($A1187,'料金、単位一覧'!$I$19,'料金、単位一覧'!$L$19),"0")</f>
        <v>0</v>
      </c>
      <c r="AR1187" s="312"/>
      <c r="AS1187" s="312"/>
      <c r="AT1187" s="319"/>
    </row>
    <row r="1188" spans="1:46" ht="12.65" customHeight="1" x14ac:dyDescent="0.2">
      <c r="A1188" s="270"/>
      <c r="B1188" s="271"/>
      <c r="C1188" s="271"/>
      <c r="D1188" s="271"/>
      <c r="E1188" s="272"/>
      <c r="F1188" s="245" t="s">
        <v>14</v>
      </c>
      <c r="G1188" s="245"/>
      <c r="H1188" s="245"/>
      <c r="I1188" s="245"/>
      <c r="J1188" s="64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>
        <f t="shared" si="218"/>
        <v>0</v>
      </c>
      <c r="AQ1188" s="30" t="str">
        <f>IF(AP1188&gt;=1,CHOOSE($A1187,'料金、単位一覧'!$E$31,'料金、単位一覧'!$E$32),"0")</f>
        <v>0</v>
      </c>
      <c r="AR1188" s="312"/>
      <c r="AS1188" s="312"/>
      <c r="AT1188" s="319"/>
    </row>
    <row r="1189" spans="1:46" ht="12.65" customHeight="1" x14ac:dyDescent="0.2">
      <c r="A1189" s="278" t="s">
        <v>23</v>
      </c>
      <c r="B1189" s="279"/>
      <c r="C1189" s="279"/>
      <c r="D1189" s="279"/>
      <c r="E1189" s="279"/>
      <c r="F1189" s="241" t="s">
        <v>209</v>
      </c>
      <c r="G1189" s="241"/>
      <c r="H1189" s="241"/>
      <c r="I1189" s="241"/>
      <c r="J1189" s="112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  <c r="AN1189" s="25"/>
      <c r="AO1189" s="25"/>
      <c r="AP1189" s="25">
        <f>IF(SUM(K1176:AO1188)&gt;0,0,SUM(K1189:AO1189))</f>
        <v>0</v>
      </c>
      <c r="AQ1189" s="113">
        <f>IFERROR(TRUNC(CHOOSE(A1190,'料金、単位一覧'!$E$37,'料金、単位一覧'!$E$38,'料金、単位一覧'!$E$39,'料金、単位一覧'!$E$40,'料金、単位一覧'!$E$41)*AP1189),0)</f>
        <v>0</v>
      </c>
      <c r="AR1189" s="312"/>
      <c r="AS1189" s="312"/>
      <c r="AT1189" s="319"/>
    </row>
    <row r="1190" spans="1:46" ht="12.65" customHeight="1" x14ac:dyDescent="0.2">
      <c r="A1190" s="285"/>
      <c r="B1190" s="286"/>
      <c r="C1190" s="286"/>
      <c r="D1190" s="286"/>
      <c r="E1190" s="286"/>
      <c r="F1190" s="245" t="s">
        <v>210</v>
      </c>
      <c r="G1190" s="245"/>
      <c r="H1190" s="245"/>
      <c r="I1190" s="245"/>
      <c r="J1190" s="64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>
        <f>IF(SUM(K1176:AO1188)&gt;0,0,SUM(K1190:AO1190))</f>
        <v>0</v>
      </c>
      <c r="AQ1190" s="30">
        <f>IFERROR(TRUNC(CHOOSE(A1190,'料金、単位一覧'!$H$37,'料金、単位一覧'!$H$38,'料金、単位一覧'!$H$39,'料金、単位一覧'!$H$40,'料金、単位一覧'!$H$41)*AP1190),0)</f>
        <v>0</v>
      </c>
      <c r="AR1190" s="312"/>
      <c r="AS1190" s="312"/>
      <c r="AT1190" s="319"/>
    </row>
    <row r="1191" spans="1:46" ht="12.65" customHeight="1" x14ac:dyDescent="0.2">
      <c r="A1191" s="285"/>
      <c r="B1191" s="286"/>
      <c r="C1191" s="286"/>
      <c r="D1191" s="286"/>
      <c r="E1191" s="286"/>
      <c r="F1191" s="245" t="s">
        <v>211</v>
      </c>
      <c r="G1191" s="245"/>
      <c r="H1191" s="245"/>
      <c r="I1191" s="245"/>
      <c r="J1191" s="64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>
        <f>IF(SUM(K1176:AO1188)&gt;0,0,SUM(K1191:AO1191))</f>
        <v>0</v>
      </c>
      <c r="AQ1191" s="30">
        <f>IFERROR(TRUNC(CHOOSE(A1190,'料金、単位一覧'!$K$37,'料金、単位一覧'!$K$38,'料金、単位一覧'!$K$39,'料金、単位一覧'!$K$40,'料金、単位一覧'!$K$41)*AP1191),0)</f>
        <v>0</v>
      </c>
      <c r="AR1191" s="312"/>
      <c r="AS1191" s="312"/>
      <c r="AT1191" s="319"/>
    </row>
    <row r="1192" spans="1:46" ht="12.65" customHeight="1" x14ac:dyDescent="0.2">
      <c r="A1192" s="287" t="s">
        <v>24</v>
      </c>
      <c r="B1192" s="288"/>
      <c r="C1192" s="288"/>
      <c r="D1192" s="288"/>
      <c r="E1192" s="288"/>
      <c r="F1192" s="245" t="s">
        <v>212</v>
      </c>
      <c r="G1192" s="245"/>
      <c r="H1192" s="245"/>
      <c r="I1192" s="245"/>
      <c r="J1192" s="64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>
        <f>IF(SUM(K1176:AO1188)&gt;0,0,SUM(K1192:AO1192))</f>
        <v>0</v>
      </c>
      <c r="AQ1192" s="30">
        <f>IFERROR(TRUNC(CHOOSE(A1190,'料金、単位一覧'!$N$37,'料金、単位一覧'!$N$38,'料金、単位一覧'!$N$39,'料金、単位一覧'!$N$40,'料金、単位一覧'!$N$41)*AP1192),0)</f>
        <v>0</v>
      </c>
      <c r="AR1192" s="312"/>
      <c r="AS1192" s="312"/>
      <c r="AT1192" s="319"/>
    </row>
    <row r="1193" spans="1:46" ht="12.65" customHeight="1" x14ac:dyDescent="0.2">
      <c r="A1193" s="273" t="str">
        <f>IF(A1205="NG","↑介護度を選択",VLOOKUP("選択",A1203:E1204,2,0))</f>
        <v>↑介護度を選択</v>
      </c>
      <c r="B1193" s="274"/>
      <c r="C1193" s="274"/>
      <c r="D1193" s="274"/>
      <c r="E1193" s="274"/>
      <c r="F1193" s="245" t="s">
        <v>213</v>
      </c>
      <c r="G1193" s="245"/>
      <c r="H1193" s="245"/>
      <c r="I1193" s="245"/>
      <c r="J1193" s="64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>
        <f>IF(SUM(K1176:AO1188)&gt;0,0,SUM(K1193:AO1193))</f>
        <v>0</v>
      </c>
      <c r="AQ1193" s="30">
        <f>IFERROR(TRUNC(CHOOSE(A1190,'料金、単位一覧'!$Q$37,'料金、単位一覧'!$Q$38,'料金、単位一覧'!$Q$39,'料金、単位一覧'!$Q$40,'料金、単位一覧'!$Q$41)*AP1193),0)</f>
        <v>0</v>
      </c>
      <c r="AR1193" s="312"/>
      <c r="AS1193" s="312"/>
      <c r="AT1193" s="319"/>
    </row>
    <row r="1194" spans="1:46" ht="12.65" customHeight="1" x14ac:dyDescent="0.2">
      <c r="A1194" s="273"/>
      <c r="B1194" s="274"/>
      <c r="C1194" s="274"/>
      <c r="D1194" s="274"/>
      <c r="E1194" s="274"/>
      <c r="F1194" s="245" t="s">
        <v>214</v>
      </c>
      <c r="G1194" s="245"/>
      <c r="H1194" s="245"/>
      <c r="I1194" s="245"/>
      <c r="J1194" s="64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>
        <f>IF(SUM(K1176:AO1188)&gt;0,0,SUM(K1194:AO1194))</f>
        <v>0</v>
      </c>
      <c r="AQ1194" s="31">
        <f>IFERROR(TRUNC(CHOOSE(A1190,'料金、単位一覧'!$T$37,'料金、単位一覧'!$T$38,'料金、単位一覧'!$T$39,'料金、単位一覧'!$T$40,'料金、単位一覧'!$T$41)*AP1194),0)</f>
        <v>0</v>
      </c>
      <c r="AR1194" s="312"/>
      <c r="AS1194" s="312"/>
      <c r="AT1194" s="319"/>
    </row>
    <row r="1195" spans="1:46" ht="13" x14ac:dyDescent="0.2">
      <c r="A1195" s="278" t="s">
        <v>25</v>
      </c>
      <c r="B1195" s="279"/>
      <c r="C1195" s="279"/>
      <c r="D1195" s="279"/>
      <c r="E1195" s="279"/>
      <c r="F1195" s="245" t="s">
        <v>215</v>
      </c>
      <c r="G1195" s="245"/>
      <c r="H1195" s="245"/>
      <c r="I1195" s="245"/>
      <c r="J1195" s="64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>
        <f>IF(SUM(K1176:AO1188)&gt;0,0,SUM(K1195:AO1195))</f>
        <v>0</v>
      </c>
      <c r="AQ1195" s="31">
        <f>IFERROR(TRUNC(CHOOSE(A1190,'料金、単位一覧'!$W$37,'料金、単位一覧'!$W$38,'料金、単位一覧'!$W$39,'料金、単位一覧'!$W$40,'料金、単位一覧'!$W$41)*AP1195),0)</f>
        <v>0</v>
      </c>
      <c r="AR1195" s="312"/>
      <c r="AS1195" s="312"/>
      <c r="AT1195" s="319"/>
    </row>
    <row r="1196" spans="1:46" ht="13" x14ac:dyDescent="0.2">
      <c r="A1196" s="282">
        <v>0.9</v>
      </c>
      <c r="B1196" s="283"/>
      <c r="C1196" s="283"/>
      <c r="D1196" s="283"/>
      <c r="E1196" s="283"/>
      <c r="F1196" s="277" t="str">
        <f>'料金、単位一覧'!$A$64</f>
        <v>地域通所介護感染症災害3％加算</v>
      </c>
      <c r="G1196" s="247"/>
      <c r="H1196" s="247"/>
      <c r="I1196" s="248"/>
      <c r="J1196" s="11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>
        <f>IF(SUM(K1189:AO1195)&gt;0,0,SUM(K1196:AO1196))</f>
        <v>0</v>
      </c>
      <c r="AQ1196" s="31" t="str">
        <f>IF($AA$2="する",ROUND(SUM(AQ1189:AQ1195)*0.03,0),"－")</f>
        <v>－</v>
      </c>
      <c r="AR1196" s="312"/>
      <c r="AS1196" s="312"/>
      <c r="AT1196" s="319"/>
    </row>
    <row r="1197" spans="1:46" ht="12.65" customHeight="1" x14ac:dyDescent="0.2">
      <c r="A1197" s="282"/>
      <c r="B1197" s="283"/>
      <c r="C1197" s="283"/>
      <c r="D1197" s="283"/>
      <c r="E1197" s="284"/>
      <c r="F1197" s="275" t="str">
        <f>'料金、単位一覧'!$A$44</f>
        <v>延長加算</v>
      </c>
      <c r="G1197" s="276"/>
      <c r="H1197" s="276"/>
      <c r="I1197" s="119" t="str">
        <f>VLOOKUP(F1197,'料金、単位一覧'!$A$44:$AD$65,26,0)</f>
        <v>1H</v>
      </c>
      <c r="J1197" s="115">
        <f>VLOOKUP(F1197,'料金、単位一覧'!$A$44:$N$65,9,0)</f>
        <v>50</v>
      </c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>
        <f t="shared" ref="AP1197:AP1219" si="220">IF(SUM($K$6:$AO$18)&gt;0,0,SUM(K1197:AO1197))</f>
        <v>0</v>
      </c>
      <c r="AQ1197" s="31">
        <f>(COUNTIF($K1197:$AO1197,"&gt;=5")*($J1197*5))+(COUNTIF($K1197:$AO1197,"=4")*($J1197*4))+(COUNTIF($K1197:$AO1197,"=3")*($J1197*3))+(COUNTIF($K1197:$AO1197,"=2")*($J1197*2))+(COUNTIF($K1197:$AO1197,"=1")*$J1197)</f>
        <v>0</v>
      </c>
      <c r="AR1197" s="312"/>
      <c r="AS1197" s="312"/>
      <c r="AT1197" s="319"/>
    </row>
    <row r="1198" spans="1:46" ht="12.65" customHeight="1" x14ac:dyDescent="0.2">
      <c r="A1198" s="278" t="s">
        <v>26</v>
      </c>
      <c r="B1198" s="279"/>
      <c r="C1198" s="279"/>
      <c r="D1198" s="279"/>
      <c r="E1198" s="290"/>
      <c r="F1198" s="275" t="str">
        <f>'料金、単位一覧'!$A$45</f>
        <v>個別機能訓練加算(Ⅰ)イ</v>
      </c>
      <c r="G1198" s="276"/>
      <c r="H1198" s="276"/>
      <c r="I1198" s="119">
        <f>VLOOKUP(F1198,'料金、単位一覧'!$A$44:$AD$65,26,0)</f>
        <v>0</v>
      </c>
      <c r="J1198" s="115">
        <f>VLOOKUP(F1198,'料金、単位一覧'!$A$44:$N$65,9,0)</f>
        <v>56</v>
      </c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>
        <f t="shared" si="220"/>
        <v>0</v>
      </c>
      <c r="AQ1198" s="31">
        <f>AP1198*J1198</f>
        <v>0</v>
      </c>
      <c r="AR1198" s="312"/>
      <c r="AS1198" s="312"/>
      <c r="AT1198" s="319"/>
    </row>
    <row r="1199" spans="1:46" ht="12.65" customHeight="1" x14ac:dyDescent="0.2">
      <c r="A1199" s="285"/>
      <c r="B1199" s="286"/>
      <c r="C1199" s="286"/>
      <c r="D1199" s="286"/>
      <c r="E1199" s="291"/>
      <c r="F1199" s="275" t="str">
        <f>'料金、単位一覧'!$A$46</f>
        <v>個別機能訓練加算(Ⅰ)ロ</v>
      </c>
      <c r="G1199" s="276"/>
      <c r="H1199" s="276"/>
      <c r="I1199" s="119">
        <f>VLOOKUP(F1199,'料金、単位一覧'!$A$44:$AD$65,26,0)</f>
        <v>0</v>
      </c>
      <c r="J1199" s="115">
        <f>VLOOKUP(F1199,'料金、単位一覧'!$A$44:$N$65,9,0)</f>
        <v>76</v>
      </c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>
        <f t="shared" si="220"/>
        <v>0</v>
      </c>
      <c r="AQ1199" s="31">
        <f>AP1199*J1199</f>
        <v>0</v>
      </c>
      <c r="AR1199" s="312"/>
      <c r="AS1199" s="312"/>
      <c r="AT1199" s="319"/>
    </row>
    <row r="1200" spans="1:46" ht="12.65" customHeight="1" x14ac:dyDescent="0.2">
      <c r="A1200" s="285"/>
      <c r="B1200" s="286"/>
      <c r="C1200" s="286"/>
      <c r="D1200" s="286"/>
      <c r="E1200" s="291"/>
      <c r="F1200" s="275" t="str">
        <f>'料金、単位一覧'!$A$47</f>
        <v>個別機能訓練加算(Ⅱ)</v>
      </c>
      <c r="G1200" s="276"/>
      <c r="H1200" s="276"/>
      <c r="I1200" s="119" t="str">
        <f>VLOOKUP(F1200,'料金、単位一覧'!$A$44:$AD$65,26,0)</f>
        <v>月1回</v>
      </c>
      <c r="J1200" s="115">
        <f>VLOOKUP(F1200,'料金、単位一覧'!$A$44:$N$65,9,0)</f>
        <v>20</v>
      </c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>
        <f t="shared" si="220"/>
        <v>0</v>
      </c>
      <c r="AQ1200" s="31">
        <f>IF(AP1200&gt;1,1,AP1200)*J1200</f>
        <v>0</v>
      </c>
      <c r="AR1200" s="312"/>
      <c r="AS1200" s="312"/>
      <c r="AT1200" s="319"/>
    </row>
    <row r="1201" spans="1:46" ht="12.65" customHeight="1" x14ac:dyDescent="0.2">
      <c r="A1201" s="285"/>
      <c r="B1201" s="286"/>
      <c r="C1201" s="286"/>
      <c r="D1201" s="286"/>
      <c r="E1201" s="291"/>
      <c r="F1201" s="275" t="str">
        <f>'料金、単位一覧'!$A$48</f>
        <v>入浴加算（Ⅰ）</v>
      </c>
      <c r="G1201" s="276"/>
      <c r="H1201" s="276"/>
      <c r="I1201" s="119">
        <f>VLOOKUP(F1201,'料金、単位一覧'!$A$44:$AD$65,26,0)</f>
        <v>0</v>
      </c>
      <c r="J1201" s="115">
        <f>VLOOKUP(F1201,'料金、単位一覧'!$A$44:$N$65,9,0)</f>
        <v>40</v>
      </c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>
        <f t="shared" si="220"/>
        <v>0</v>
      </c>
      <c r="AQ1201" s="31">
        <f>AP1201*J1201</f>
        <v>0</v>
      </c>
      <c r="AR1201" s="312"/>
      <c r="AS1201" s="312"/>
      <c r="AT1201" s="319"/>
    </row>
    <row r="1202" spans="1:46" ht="12.65" customHeight="1" x14ac:dyDescent="0.2">
      <c r="A1202" s="285"/>
      <c r="B1202" s="286"/>
      <c r="C1202" s="286"/>
      <c r="D1202" s="286"/>
      <c r="E1202" s="291"/>
      <c r="F1202" s="275" t="str">
        <f>'料金、単位一覧'!$A$49</f>
        <v>入浴加算（Ⅱ）</v>
      </c>
      <c r="G1202" s="276"/>
      <c r="H1202" s="276"/>
      <c r="I1202" s="119">
        <f>VLOOKUP(F1202,'料金、単位一覧'!$A$44:$AD$65,26,0)</f>
        <v>0</v>
      </c>
      <c r="J1202" s="115">
        <f>VLOOKUP(F1202,'料金、単位一覧'!$A$44:$N$65,9,0)</f>
        <v>55</v>
      </c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>
        <f t="shared" si="220"/>
        <v>0</v>
      </c>
      <c r="AQ1202" s="31">
        <f t="shared" ref="AQ1202:AQ1205" si="221">AP1202*J1202</f>
        <v>0</v>
      </c>
      <c r="AR1202" s="312"/>
      <c r="AS1202" s="312"/>
      <c r="AT1202" s="319"/>
    </row>
    <row r="1203" spans="1:46" ht="12.65" customHeight="1" x14ac:dyDescent="0.2">
      <c r="A1203" s="120" t="str">
        <f>IF(B1203&gt;0,"選択","－")</f>
        <v>－</v>
      </c>
      <c r="B1203" s="171">
        <f>IFERROR(CHOOSE(A1187,'料金、単位一覧'!$I$117,'料金、単位一覧'!$I$118),0)</f>
        <v>0</v>
      </c>
      <c r="C1203" s="171"/>
      <c r="D1203" s="171"/>
      <c r="E1203" s="171"/>
      <c r="F1203" s="275" t="str">
        <f>'料金、単位一覧'!$A$50</f>
        <v>認知症対応加算</v>
      </c>
      <c r="G1203" s="276"/>
      <c r="H1203" s="276"/>
      <c r="I1203" s="119">
        <f>VLOOKUP(F1203,'料金、単位一覧'!$A$44:$AD$65,26,0)</f>
        <v>0</v>
      </c>
      <c r="J1203" s="115">
        <f>VLOOKUP(F1203,'料金、単位一覧'!$A$44:$N$65,9,0)</f>
        <v>60</v>
      </c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>
        <f t="shared" si="220"/>
        <v>0</v>
      </c>
      <c r="AQ1203" s="31">
        <f t="shared" si="221"/>
        <v>0</v>
      </c>
      <c r="AR1203" s="312"/>
      <c r="AS1203" s="312"/>
      <c r="AT1203" s="319"/>
    </row>
    <row r="1204" spans="1:46" ht="12.65" customHeight="1" x14ac:dyDescent="0.2">
      <c r="A1204" s="120" t="str">
        <f>IF(B1204&gt;0,"選択","－")</f>
        <v>－</v>
      </c>
      <c r="B1204" s="171">
        <f>IFERROR(CHOOSE(A1190,'料金、単位一覧'!$I$119,'料金、単位一覧'!$I$120,'料金、単位一覧'!$I$121,'料金、単位一覧'!$I$122,'料金、単位一覧'!$I$123),0)</f>
        <v>0</v>
      </c>
      <c r="C1204" s="171"/>
      <c r="D1204" s="171"/>
      <c r="E1204" s="171"/>
      <c r="F1204" s="275" t="str">
        <f>'料金、単位一覧'!$A$51</f>
        <v>若年性認知利用者受入加算</v>
      </c>
      <c r="G1204" s="276"/>
      <c r="H1204" s="276"/>
      <c r="I1204" s="119">
        <f>VLOOKUP(F1204,'料金、単位一覧'!$A$44:$AD$65,26,0)</f>
        <v>0</v>
      </c>
      <c r="J1204" s="115">
        <f>VLOOKUP(F1204,'料金、単位一覧'!$A$44:$N$65,9,0)</f>
        <v>60</v>
      </c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>
        <f t="shared" si="220"/>
        <v>0</v>
      </c>
      <c r="AQ1204" s="31">
        <f t="shared" si="221"/>
        <v>0</v>
      </c>
      <c r="AR1204" s="312"/>
      <c r="AS1204" s="312"/>
      <c r="AT1204" s="319"/>
    </row>
    <row r="1205" spans="1:46" ht="13" x14ac:dyDescent="0.2">
      <c r="A1205" s="289" t="str">
        <f>IF(A1203=A1204,"NG","OK")</f>
        <v>NG</v>
      </c>
      <c r="B1205" s="171"/>
      <c r="C1205" s="171"/>
      <c r="D1205" s="171"/>
      <c r="E1205" s="171"/>
      <c r="F1205" s="275" t="str">
        <f>'料金、単位一覧'!$A$52</f>
        <v>中重度ケア体制加算</v>
      </c>
      <c r="G1205" s="276"/>
      <c r="H1205" s="276"/>
      <c r="I1205" s="119">
        <f>VLOOKUP(F1205,'料金、単位一覧'!$A$44:$AD$65,26,0)</f>
        <v>0</v>
      </c>
      <c r="J1205" s="115">
        <f>VLOOKUP(F1205,'料金、単位一覧'!$A$44:$N$65,9,0)</f>
        <v>45</v>
      </c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>
        <f t="shared" si="220"/>
        <v>0</v>
      </c>
      <c r="AQ1205" s="31">
        <f t="shared" si="221"/>
        <v>0</v>
      </c>
      <c r="AR1205" s="312"/>
      <c r="AS1205" s="312"/>
      <c r="AT1205" s="319"/>
    </row>
    <row r="1206" spans="1:46" ht="13" x14ac:dyDescent="0.2">
      <c r="A1206" s="121"/>
      <c r="B1206" s="4"/>
      <c r="C1206" s="4"/>
      <c r="D1206" s="4"/>
      <c r="E1206" s="4"/>
      <c r="F1206" s="275" t="str">
        <f>'料金、単位一覧'!$A$53</f>
        <v>生活機能向上連携加算(Ⅰ)</v>
      </c>
      <c r="G1206" s="276"/>
      <c r="H1206" s="276"/>
      <c r="I1206" s="119" t="str">
        <f>VLOOKUP(F1206,'料金、単位一覧'!$A$44:$AD$65,26,0)</f>
        <v>月1回</v>
      </c>
      <c r="J1206" s="115">
        <f>VLOOKUP(F1206,'料金、単位一覧'!$A$44:$N$65,9,0)</f>
        <v>100</v>
      </c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>
        <f t="shared" si="220"/>
        <v>0</v>
      </c>
      <c r="AQ1206" s="31">
        <f>IF(AP1206&gt;1,1,AP1206)*J1206</f>
        <v>0</v>
      </c>
      <c r="AR1206" s="312"/>
      <c r="AS1206" s="312"/>
      <c r="AT1206" s="319"/>
    </row>
    <row r="1207" spans="1:46" ht="13" x14ac:dyDescent="0.2">
      <c r="A1207" s="121"/>
      <c r="B1207" s="4"/>
      <c r="C1207" s="4"/>
      <c r="D1207" s="4"/>
      <c r="E1207" s="4"/>
      <c r="F1207" s="275" t="str">
        <f>'料金、単位一覧'!$A$54</f>
        <v>生活機能向上連携加算(Ⅱ)</v>
      </c>
      <c r="G1207" s="276"/>
      <c r="H1207" s="276"/>
      <c r="I1207" s="119" t="str">
        <f>VLOOKUP(F1207,'料金、単位一覧'!$A$44:$AD$65,26,0)</f>
        <v>月1回</v>
      </c>
      <c r="J1207" s="115">
        <f>VLOOKUP(F1207,'料金、単位一覧'!$A$44:$N$65,9,0)</f>
        <v>200</v>
      </c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>
        <f t="shared" si="220"/>
        <v>0</v>
      </c>
      <c r="AQ1207" s="31">
        <f t="shared" ref="AQ1207:AQ1210" si="222">IF(AP1207&gt;1,1,AP1207)*J1207</f>
        <v>0</v>
      </c>
      <c r="AR1207" s="312"/>
      <c r="AS1207" s="312"/>
      <c r="AT1207" s="319"/>
    </row>
    <row r="1208" spans="1:46" ht="13" x14ac:dyDescent="0.2">
      <c r="A1208" s="121"/>
      <c r="B1208" s="4"/>
      <c r="C1208" s="4"/>
      <c r="D1208" s="4"/>
      <c r="E1208" s="4"/>
      <c r="F1208" s="275" t="str">
        <f>'料金、単位一覧'!$A$55</f>
        <v>ADL維持等加算(Ⅰ)</v>
      </c>
      <c r="G1208" s="276"/>
      <c r="H1208" s="276"/>
      <c r="I1208" s="119" t="str">
        <f>VLOOKUP(F1208,'料金、単位一覧'!$A$44:$AD$65,26,0)</f>
        <v>月1回</v>
      </c>
      <c r="J1208" s="115">
        <f>VLOOKUP(F1208,'料金、単位一覧'!$A$44:$N$65,9,0)</f>
        <v>30</v>
      </c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>
        <f t="shared" si="220"/>
        <v>0</v>
      </c>
      <c r="AQ1208" s="31">
        <f t="shared" si="222"/>
        <v>0</v>
      </c>
      <c r="AR1208" s="312"/>
      <c r="AS1208" s="312"/>
      <c r="AT1208" s="319"/>
    </row>
    <row r="1209" spans="1:46" ht="13" x14ac:dyDescent="0.2">
      <c r="A1209" s="121"/>
      <c r="B1209" s="4"/>
      <c r="C1209" s="4"/>
      <c r="D1209" s="4"/>
      <c r="E1209" s="4"/>
      <c r="F1209" s="275" t="str">
        <f>'料金、単位一覧'!$A$56</f>
        <v>ADL維持等加算(Ⅱ)</v>
      </c>
      <c r="G1209" s="276"/>
      <c r="H1209" s="276"/>
      <c r="I1209" s="119" t="str">
        <f>VLOOKUP(F1209,'料金、単位一覧'!$A$44:$AD$65,26,0)</f>
        <v>月1回</v>
      </c>
      <c r="J1209" s="115">
        <f>VLOOKUP(F1209,'料金、単位一覧'!$A$44:$N$65,9,0)</f>
        <v>60</v>
      </c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>
        <f t="shared" si="220"/>
        <v>0</v>
      </c>
      <c r="AQ1209" s="31">
        <f t="shared" si="222"/>
        <v>0</v>
      </c>
      <c r="AR1209" s="312"/>
      <c r="AS1209" s="312"/>
      <c r="AT1209" s="319"/>
    </row>
    <row r="1210" spans="1:46" ht="13" x14ac:dyDescent="0.2">
      <c r="A1210" s="121"/>
      <c r="B1210" s="4"/>
      <c r="C1210" s="4"/>
      <c r="D1210" s="4"/>
      <c r="E1210" s="4"/>
      <c r="F1210" s="275" t="str">
        <f>'料金、単位一覧'!$A$57</f>
        <v>栄養アセスメント加算</v>
      </c>
      <c r="G1210" s="276"/>
      <c r="H1210" s="276"/>
      <c r="I1210" s="119" t="str">
        <f>VLOOKUP(F1210,'料金、単位一覧'!$A$44:$AD$65,26,0)</f>
        <v>月1回</v>
      </c>
      <c r="J1210" s="115">
        <f>VLOOKUP(F1210,'料金、単位一覧'!$A$44:$N$65,9,0)</f>
        <v>50</v>
      </c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>
        <f t="shared" si="220"/>
        <v>0</v>
      </c>
      <c r="AQ1210" s="31">
        <f t="shared" si="222"/>
        <v>0</v>
      </c>
      <c r="AR1210" s="312"/>
      <c r="AS1210" s="312"/>
      <c r="AT1210" s="319"/>
    </row>
    <row r="1211" spans="1:46" ht="13" x14ac:dyDescent="0.2">
      <c r="A1211" s="121"/>
      <c r="B1211" s="4"/>
      <c r="C1211" s="4"/>
      <c r="D1211" s="4"/>
      <c r="E1211" s="4"/>
      <c r="F1211" s="275" t="str">
        <f>'料金、単位一覧'!$A$58</f>
        <v>栄養改善加算</v>
      </c>
      <c r="G1211" s="276"/>
      <c r="H1211" s="276"/>
      <c r="I1211" s="119" t="str">
        <f>VLOOKUP(F1211,'料金、単位一覧'!$A$44:$AD$65,26,0)</f>
        <v>月2回</v>
      </c>
      <c r="J1211" s="115">
        <f>VLOOKUP(F1211,'料金、単位一覧'!$A$44:$N$65,9,0)</f>
        <v>200</v>
      </c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>
        <f t="shared" si="220"/>
        <v>0</v>
      </c>
      <c r="AQ1211" s="31">
        <f>IF(AP1211&gt;2,2,AP1211)*J1211</f>
        <v>0</v>
      </c>
      <c r="AR1211" s="312"/>
      <c r="AS1211" s="312"/>
      <c r="AT1211" s="319"/>
    </row>
    <row r="1212" spans="1:46" ht="13" x14ac:dyDescent="0.2">
      <c r="A1212" s="121"/>
      <c r="B1212" s="4"/>
      <c r="C1212" s="4"/>
      <c r="D1212" s="4"/>
      <c r="E1212" s="4"/>
      <c r="F1212" s="275" t="str">
        <f>'料金、単位一覧'!$A$59</f>
        <v>口腔・栄養スクリーニング加算(Ⅰ)</v>
      </c>
      <c r="G1212" s="276"/>
      <c r="H1212" s="276"/>
      <c r="I1212" s="119" t="str">
        <f>VLOOKUP(F1212,'料金、単位一覧'!$A$44:$AD$65,26,0)</f>
        <v>月1回</v>
      </c>
      <c r="J1212" s="115">
        <f>VLOOKUP(F1212,'料金、単位一覧'!$A$44:$N$65,9,0)</f>
        <v>20</v>
      </c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>
        <f t="shared" si="220"/>
        <v>0</v>
      </c>
      <c r="AQ1212" s="31">
        <f t="shared" ref="AQ1212:AQ1213" si="223">IF(AP1212&gt;1,1,AP1212)*J1212</f>
        <v>0</v>
      </c>
      <c r="AR1212" s="312"/>
      <c r="AS1212" s="312"/>
      <c r="AT1212" s="319"/>
    </row>
    <row r="1213" spans="1:46" ht="13" x14ac:dyDescent="0.2">
      <c r="A1213" s="121"/>
      <c r="B1213" s="4"/>
      <c r="C1213" s="4"/>
      <c r="D1213" s="4"/>
      <c r="E1213" s="4"/>
      <c r="F1213" s="275" t="str">
        <f>'料金、単位一覧'!$A$60</f>
        <v>口腔・栄養スクリーニング加算(Ⅱ)</v>
      </c>
      <c r="G1213" s="276"/>
      <c r="H1213" s="276"/>
      <c r="I1213" s="119" t="str">
        <f>VLOOKUP(F1213,'料金、単位一覧'!$A$44:$AD$65,26,0)</f>
        <v>月1回</v>
      </c>
      <c r="J1213" s="115">
        <f>VLOOKUP(F1213,'料金、単位一覧'!$A$44:$N$65,9,0)</f>
        <v>5</v>
      </c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>
        <f t="shared" si="220"/>
        <v>0</v>
      </c>
      <c r="AQ1213" s="31">
        <f t="shared" si="223"/>
        <v>0</v>
      </c>
      <c r="AR1213" s="312"/>
      <c r="AS1213" s="312"/>
      <c r="AT1213" s="319"/>
    </row>
    <row r="1214" spans="1:46" ht="13" x14ac:dyDescent="0.2">
      <c r="A1214" s="121"/>
      <c r="B1214" s="4"/>
      <c r="C1214" s="4"/>
      <c r="D1214" s="4"/>
      <c r="E1214" s="4"/>
      <c r="F1214" s="275" t="str">
        <f>'料金、単位一覧'!$A$61</f>
        <v>口腔機能向上加算(Ⅰ)</v>
      </c>
      <c r="G1214" s="276"/>
      <c r="H1214" s="276"/>
      <c r="I1214" s="119" t="str">
        <f>VLOOKUP(F1214,'料金、単位一覧'!$A$44:$AD$65,26,0)</f>
        <v>月2回</v>
      </c>
      <c r="J1214" s="115">
        <f>VLOOKUP(F1214,'料金、単位一覧'!$A$44:$N$65,9,0)</f>
        <v>150</v>
      </c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>
        <f t="shared" si="220"/>
        <v>0</v>
      </c>
      <c r="AQ1214" s="31">
        <f t="shared" ref="AQ1214:AQ1215" si="224">IF(AP1214&gt;2,2,AP1214)*J1214</f>
        <v>0</v>
      </c>
      <c r="AR1214" s="312"/>
      <c r="AS1214" s="312"/>
      <c r="AT1214" s="319"/>
    </row>
    <row r="1215" spans="1:46" ht="12.65" customHeight="1" x14ac:dyDescent="0.2">
      <c r="A1215" s="121"/>
      <c r="B1215" s="4"/>
      <c r="C1215" s="4"/>
      <c r="D1215" s="4"/>
      <c r="E1215" s="4"/>
      <c r="F1215" s="275" t="str">
        <f>'料金、単位一覧'!$A$62</f>
        <v>口腔機能向上加算(Ⅱ)</v>
      </c>
      <c r="G1215" s="276"/>
      <c r="H1215" s="276"/>
      <c r="I1215" s="119" t="str">
        <f>VLOOKUP(F1215,'料金、単位一覧'!$A$44:$AD$65,26,0)</f>
        <v>月2回</v>
      </c>
      <c r="J1215" s="115">
        <f>VLOOKUP(F1215,'料金、単位一覧'!$A$44:$N$65,9,0)</f>
        <v>160</v>
      </c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>
        <f t="shared" si="220"/>
        <v>0</v>
      </c>
      <c r="AQ1215" s="31">
        <f t="shared" si="224"/>
        <v>0</v>
      </c>
      <c r="AR1215" s="312"/>
      <c r="AS1215" s="312"/>
      <c r="AT1215" s="319"/>
    </row>
    <row r="1216" spans="1:46" ht="13" x14ac:dyDescent="0.2">
      <c r="A1216" s="121"/>
      <c r="B1216" s="4"/>
      <c r="C1216" s="4"/>
      <c r="D1216" s="4"/>
      <c r="E1216" s="4"/>
      <c r="F1216" s="275" t="str">
        <f>'料金、単位一覧'!$A$63</f>
        <v>科学的介護推進体制加算</v>
      </c>
      <c r="G1216" s="276"/>
      <c r="H1216" s="276"/>
      <c r="I1216" s="119" t="str">
        <f>VLOOKUP(F1216,'料金、単位一覧'!$A$44:$AD$65,26,0)</f>
        <v>月1回</v>
      </c>
      <c r="J1216" s="115">
        <f>VLOOKUP(F1216,'料金、単位一覧'!$A$44:$N$65,9,0)</f>
        <v>40</v>
      </c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>
        <f t="shared" si="220"/>
        <v>0</v>
      </c>
      <c r="AQ1216" s="31">
        <f>IF(AP1216&gt;1,1,AP1216)*J1216</f>
        <v>0</v>
      </c>
      <c r="AR1216" s="312"/>
      <c r="AS1216" s="312"/>
      <c r="AT1216" s="319"/>
    </row>
    <row r="1217" spans="1:46" ht="13" x14ac:dyDescent="0.2">
      <c r="A1217" s="121"/>
      <c r="B1217" s="4"/>
      <c r="C1217" s="4"/>
      <c r="D1217" s="4"/>
      <c r="E1217" s="4"/>
      <c r="F1217" s="246" t="str">
        <f>'料金、単位一覧'!$A$68</f>
        <v>サービス提供体制強化加算(Ⅰ)</v>
      </c>
      <c r="G1217" s="247"/>
      <c r="H1217" s="247"/>
      <c r="I1217" s="248"/>
      <c r="J1217" s="115">
        <f>VLOOKUP(F1217,'料金、単位一覧'!$A$68:$N$70,9,0)</f>
        <v>22</v>
      </c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>
        <f t="shared" si="220"/>
        <v>0</v>
      </c>
      <c r="AQ1217" s="31">
        <f t="shared" ref="AQ1217:AQ1220" si="225">AP1217*J1217</f>
        <v>0</v>
      </c>
      <c r="AR1217" s="312"/>
      <c r="AS1217" s="312"/>
      <c r="AT1217" s="319"/>
    </row>
    <row r="1218" spans="1:46" ht="13" x14ac:dyDescent="0.2">
      <c r="A1218" s="122"/>
      <c r="B1218" s="123"/>
      <c r="C1218" s="123"/>
      <c r="D1218" s="123"/>
      <c r="E1218" s="37"/>
      <c r="F1218" s="246" t="str">
        <f>'料金、単位一覧'!$A$69</f>
        <v>サービス提供体制強化加算(Ⅱ)</v>
      </c>
      <c r="G1218" s="247"/>
      <c r="H1218" s="247"/>
      <c r="I1218" s="248"/>
      <c r="J1218" s="115">
        <f>VLOOKUP(F1218,'料金、単位一覧'!$A$68:$N$70,9,0)</f>
        <v>18</v>
      </c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>
        <f t="shared" si="220"/>
        <v>0</v>
      </c>
      <c r="AQ1218" s="31">
        <f t="shared" si="225"/>
        <v>0</v>
      </c>
      <c r="AR1218" s="312"/>
      <c r="AS1218" s="312"/>
      <c r="AT1218" s="319"/>
    </row>
    <row r="1219" spans="1:46" ht="13" x14ac:dyDescent="0.2">
      <c r="A1219" s="122"/>
      <c r="B1219" s="123"/>
      <c r="C1219" s="123"/>
      <c r="D1219" s="123"/>
      <c r="E1219" s="37"/>
      <c r="F1219" s="246" t="str">
        <f>'料金、単位一覧'!$A$70</f>
        <v>サービス提供体制強化加算(Ⅲ)</v>
      </c>
      <c r="G1219" s="247"/>
      <c r="H1219" s="247"/>
      <c r="I1219" s="248"/>
      <c r="J1219" s="115">
        <f>VLOOKUP(F1219,'料金、単位一覧'!$A$68:$N$70,9,0)</f>
        <v>6</v>
      </c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>
        <f t="shared" si="220"/>
        <v>0</v>
      </c>
      <c r="AQ1219" s="31">
        <f t="shared" si="225"/>
        <v>0</v>
      </c>
      <c r="AR1219" s="312"/>
      <c r="AS1219" s="312"/>
      <c r="AT1219" s="319"/>
    </row>
    <row r="1220" spans="1:46" ht="12.65" customHeight="1" x14ac:dyDescent="0.2">
      <c r="A1220" s="121"/>
      <c r="B1220" s="4"/>
      <c r="C1220" s="4"/>
      <c r="D1220" s="4"/>
      <c r="E1220" s="4"/>
      <c r="F1220" s="246" t="s">
        <v>207</v>
      </c>
      <c r="G1220" s="247"/>
      <c r="H1220" s="247"/>
      <c r="I1220" s="248"/>
      <c r="J1220" s="124">
        <f>'料金、単位一覧'!$I$73</f>
        <v>-47</v>
      </c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>
        <f>IF(SUM($K$6:$AO$18)&gt;0,0,SUM(K1220:AO1220))</f>
        <v>0</v>
      </c>
      <c r="AQ1220" s="31">
        <f t="shared" si="225"/>
        <v>0</v>
      </c>
      <c r="AR1220" s="313"/>
      <c r="AS1220" s="313"/>
      <c r="AT1220" s="320"/>
    </row>
    <row r="1221" spans="1:46" ht="12.65" customHeight="1" x14ac:dyDescent="0.2">
      <c r="A1221" s="121"/>
      <c r="B1221" s="296" t="s">
        <v>208</v>
      </c>
      <c r="C1221" s="296"/>
      <c r="D1221" s="296"/>
      <c r="E1221" s="296"/>
      <c r="F1221" s="280" t="str">
        <f>'料金、単位一覧'!$A$99</f>
        <v>昼食代</v>
      </c>
      <c r="G1221" s="281"/>
      <c r="H1221" s="281"/>
      <c r="I1221" s="281"/>
      <c r="J1221" s="125">
        <f>VLOOKUP(F1221,'料金、単位一覧'!$A$99:$N$113,9,0)</f>
        <v>0</v>
      </c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  <c r="AN1221" s="25"/>
      <c r="AO1221" s="25"/>
      <c r="AP1221" s="25">
        <f>SUM(K1221:AO1221)</f>
        <v>0</v>
      </c>
      <c r="AQ1221" s="126" t="s">
        <v>217</v>
      </c>
      <c r="AR1221" s="127">
        <f>AP1221*J1221</f>
        <v>0</v>
      </c>
      <c r="AS1221" s="128"/>
      <c r="AT1221" s="129">
        <f>AR1221</f>
        <v>0</v>
      </c>
    </row>
    <row r="1222" spans="1:46" ht="12.65" customHeight="1" x14ac:dyDescent="0.2">
      <c r="A1222" s="121"/>
      <c r="B1222" s="296"/>
      <c r="C1222" s="296"/>
      <c r="D1222" s="296"/>
      <c r="E1222" s="296"/>
      <c r="F1222" s="280" t="str">
        <f>'料金、単位一覧'!$A$100</f>
        <v>おやつ代</v>
      </c>
      <c r="G1222" s="281"/>
      <c r="H1222" s="281"/>
      <c r="I1222" s="281"/>
      <c r="J1222" s="125">
        <f>VLOOKUP(F1222,'料金、単位一覧'!$A$99:$N$113,9,0)</f>
        <v>0</v>
      </c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>
        <f t="shared" ref="AP1222:AP1234" si="226">SUM(K1222:AO1222)</f>
        <v>0</v>
      </c>
      <c r="AQ1222" s="126" t="s">
        <v>217</v>
      </c>
      <c r="AR1222" s="127">
        <f>IFERROR(AP1222*J1222,"")</f>
        <v>0</v>
      </c>
      <c r="AS1222" s="34"/>
      <c r="AT1222" s="130">
        <f t="shared" ref="AT1222:AT1233" si="227">AR1222</f>
        <v>0</v>
      </c>
    </row>
    <row r="1223" spans="1:46" ht="12.65" customHeight="1" x14ac:dyDescent="0.2">
      <c r="A1223" s="121"/>
      <c r="B1223" s="296"/>
      <c r="C1223" s="296"/>
      <c r="D1223" s="296"/>
      <c r="E1223" s="296"/>
      <c r="F1223" s="280" t="str">
        <f>'料金、単位一覧'!$A$101</f>
        <v>パット代</v>
      </c>
      <c r="G1223" s="281"/>
      <c r="H1223" s="281"/>
      <c r="I1223" s="281"/>
      <c r="J1223" s="125">
        <f>VLOOKUP(F1223,'料金、単位一覧'!$A$99:$N$113,9,0)</f>
        <v>0</v>
      </c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>
        <f t="shared" si="226"/>
        <v>0</v>
      </c>
      <c r="AQ1223" s="126" t="s">
        <v>217</v>
      </c>
      <c r="AR1223" s="127">
        <f t="shared" ref="AR1223:AR1234" si="228">AP1223*J1223</f>
        <v>0</v>
      </c>
      <c r="AS1223" s="34"/>
      <c r="AT1223" s="130">
        <f t="shared" si="227"/>
        <v>0</v>
      </c>
    </row>
    <row r="1224" spans="1:46" ht="12.65" customHeight="1" x14ac:dyDescent="0.2">
      <c r="A1224" s="121"/>
      <c r="B1224" s="296"/>
      <c r="C1224" s="296"/>
      <c r="D1224" s="296"/>
      <c r="E1224" s="296"/>
      <c r="F1224" s="280" t="str">
        <f>'料金、単位一覧'!$A$102</f>
        <v>リハビリパンツ代</v>
      </c>
      <c r="G1224" s="281"/>
      <c r="H1224" s="281"/>
      <c r="I1224" s="281"/>
      <c r="J1224" s="125">
        <f>VLOOKUP(F1224,'料金、単位一覧'!$A$99:$N$113,9,0)</f>
        <v>0</v>
      </c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>
        <f t="shared" si="226"/>
        <v>0</v>
      </c>
      <c r="AQ1224" s="126" t="s">
        <v>217</v>
      </c>
      <c r="AR1224" s="127">
        <f t="shared" si="228"/>
        <v>0</v>
      </c>
      <c r="AS1224" s="34"/>
      <c r="AT1224" s="130">
        <f t="shared" si="227"/>
        <v>0</v>
      </c>
    </row>
    <row r="1225" spans="1:46" ht="12.65" customHeight="1" x14ac:dyDescent="0.2">
      <c r="A1225" s="121"/>
      <c r="B1225" s="296"/>
      <c r="C1225" s="296"/>
      <c r="D1225" s="296"/>
      <c r="E1225" s="296"/>
      <c r="F1225" s="280" t="str">
        <f>'料金、単位一覧'!$A$103</f>
        <v>おむつ代</v>
      </c>
      <c r="G1225" s="281"/>
      <c r="H1225" s="281"/>
      <c r="I1225" s="281"/>
      <c r="J1225" s="125">
        <f>VLOOKUP(F1225,'料金、単位一覧'!$A$99:$N$113,9,0)</f>
        <v>0</v>
      </c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>
        <f t="shared" si="226"/>
        <v>0</v>
      </c>
      <c r="AQ1225" s="126" t="s">
        <v>217</v>
      </c>
      <c r="AR1225" s="127">
        <f t="shared" si="228"/>
        <v>0</v>
      </c>
      <c r="AS1225" s="34"/>
      <c r="AT1225" s="130">
        <f t="shared" si="227"/>
        <v>0</v>
      </c>
    </row>
    <row r="1226" spans="1:46" ht="12.65" customHeight="1" x14ac:dyDescent="0.2">
      <c r="A1226" s="121"/>
      <c r="B1226" s="296"/>
      <c r="C1226" s="296"/>
      <c r="D1226" s="296"/>
      <c r="E1226" s="296"/>
      <c r="F1226" s="280" t="str">
        <f>'料金、単位一覧'!$A$104</f>
        <v>お泊りサービス</v>
      </c>
      <c r="G1226" s="281"/>
      <c r="H1226" s="281"/>
      <c r="I1226" s="281"/>
      <c r="J1226" s="125">
        <f>VLOOKUP(F1226,'料金、単位一覧'!$A$99:$N$113,9,0)</f>
        <v>0</v>
      </c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>
        <f t="shared" si="226"/>
        <v>0</v>
      </c>
      <c r="AQ1226" s="126" t="s">
        <v>217</v>
      </c>
      <c r="AR1226" s="127">
        <f t="shared" si="228"/>
        <v>0</v>
      </c>
      <c r="AS1226" s="34"/>
      <c r="AT1226" s="130">
        <f t="shared" si="227"/>
        <v>0</v>
      </c>
    </row>
    <row r="1227" spans="1:46" ht="12.65" customHeight="1" x14ac:dyDescent="0.2">
      <c r="A1227" s="121"/>
      <c r="B1227" s="296"/>
      <c r="C1227" s="296"/>
      <c r="D1227" s="296"/>
      <c r="E1227" s="296"/>
      <c r="F1227" s="280" t="str">
        <f>'料金、単位一覧'!$A$105</f>
        <v>シーツ交換代</v>
      </c>
      <c r="G1227" s="281"/>
      <c r="H1227" s="281"/>
      <c r="I1227" s="281"/>
      <c r="J1227" s="125">
        <f>VLOOKUP(F1227,'料金、単位一覧'!$A$99:$N$113,9,0)</f>
        <v>0</v>
      </c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>
        <f t="shared" si="226"/>
        <v>0</v>
      </c>
      <c r="AQ1227" s="126" t="s">
        <v>217</v>
      </c>
      <c r="AR1227" s="127">
        <f t="shared" si="228"/>
        <v>0</v>
      </c>
      <c r="AS1227" s="34"/>
      <c r="AT1227" s="130">
        <f t="shared" si="227"/>
        <v>0</v>
      </c>
    </row>
    <row r="1228" spans="1:46" ht="12.65" customHeight="1" x14ac:dyDescent="0.2">
      <c r="A1228" s="121"/>
      <c r="B1228" s="296"/>
      <c r="C1228" s="296"/>
      <c r="D1228" s="296"/>
      <c r="E1228" s="296"/>
      <c r="F1228" s="280" t="str">
        <f>'料金、単位一覧'!$A$106</f>
        <v>夕食代</v>
      </c>
      <c r="G1228" s="281"/>
      <c r="H1228" s="281"/>
      <c r="I1228" s="281"/>
      <c r="J1228" s="125">
        <f>VLOOKUP(F1228,'料金、単位一覧'!$A$99:$N$113,9,0)</f>
        <v>0</v>
      </c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>
        <f t="shared" si="226"/>
        <v>0</v>
      </c>
      <c r="AQ1228" s="126" t="s">
        <v>217</v>
      </c>
      <c r="AR1228" s="127">
        <f t="shared" si="228"/>
        <v>0</v>
      </c>
      <c r="AS1228" s="34"/>
      <c r="AT1228" s="130">
        <f t="shared" si="227"/>
        <v>0</v>
      </c>
    </row>
    <row r="1229" spans="1:46" ht="12.65" customHeight="1" x14ac:dyDescent="0.2">
      <c r="A1229" s="121"/>
      <c r="B1229" s="296"/>
      <c r="C1229" s="296"/>
      <c r="D1229" s="296"/>
      <c r="E1229" s="296"/>
      <c r="F1229" s="280" t="str">
        <f>'料金、単位一覧'!$A$107</f>
        <v>朝食代</v>
      </c>
      <c r="G1229" s="281"/>
      <c r="H1229" s="281"/>
      <c r="I1229" s="281"/>
      <c r="J1229" s="125">
        <f>VLOOKUP(F1229,'料金、単位一覧'!$A$99:$N$113,9,0)</f>
        <v>0</v>
      </c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>
        <f t="shared" si="226"/>
        <v>0</v>
      </c>
      <c r="AQ1229" s="126" t="s">
        <v>217</v>
      </c>
      <c r="AR1229" s="127">
        <f t="shared" si="228"/>
        <v>0</v>
      </c>
      <c r="AS1229" s="34"/>
      <c r="AT1229" s="130">
        <f t="shared" si="227"/>
        <v>0</v>
      </c>
    </row>
    <row r="1230" spans="1:46" ht="12.65" customHeight="1" x14ac:dyDescent="0.2">
      <c r="A1230" s="121"/>
      <c r="B1230" s="296"/>
      <c r="C1230" s="296"/>
      <c r="D1230" s="296"/>
      <c r="E1230" s="296"/>
      <c r="F1230" s="280" t="str">
        <f>'料金、単位一覧'!$A$108</f>
        <v>時間外利用料</v>
      </c>
      <c r="G1230" s="281"/>
      <c r="H1230" s="281"/>
      <c r="I1230" s="281"/>
      <c r="J1230" s="125">
        <f>VLOOKUP(F1230,'料金、単位一覧'!$A$99:$N$113,9,0)</f>
        <v>0</v>
      </c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>
        <f t="shared" si="226"/>
        <v>0</v>
      </c>
      <c r="AQ1230" s="126" t="s">
        <v>217</v>
      </c>
      <c r="AR1230" s="127">
        <f t="shared" si="228"/>
        <v>0</v>
      </c>
      <c r="AS1230" s="34"/>
      <c r="AT1230" s="130">
        <f t="shared" si="227"/>
        <v>0</v>
      </c>
    </row>
    <row r="1231" spans="1:46" ht="12.65" customHeight="1" x14ac:dyDescent="0.2">
      <c r="A1231" s="121"/>
      <c r="B1231" s="296"/>
      <c r="C1231" s="296"/>
      <c r="D1231" s="296"/>
      <c r="E1231" s="296"/>
      <c r="F1231" s="280" t="str">
        <f>'料金、単位一覧'!$A$109</f>
        <v>洗濯代</v>
      </c>
      <c r="G1231" s="281"/>
      <c r="H1231" s="281"/>
      <c r="I1231" s="281"/>
      <c r="J1231" s="125">
        <f>VLOOKUP(F1231,'料金、単位一覧'!$A$99:$N$113,9,0)</f>
        <v>0</v>
      </c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>
        <f t="shared" si="226"/>
        <v>0</v>
      </c>
      <c r="AQ1231" s="126" t="s">
        <v>217</v>
      </c>
      <c r="AR1231" s="127">
        <f t="shared" si="228"/>
        <v>0</v>
      </c>
      <c r="AS1231" s="34"/>
      <c r="AT1231" s="130">
        <f t="shared" si="227"/>
        <v>0</v>
      </c>
    </row>
    <row r="1232" spans="1:46" ht="12.65" customHeight="1" x14ac:dyDescent="0.2">
      <c r="A1232" s="121"/>
      <c r="B1232" s="296"/>
      <c r="C1232" s="296"/>
      <c r="D1232" s="296"/>
      <c r="E1232" s="296"/>
      <c r="F1232" s="280" t="str">
        <f>'料金、単位一覧'!$A$110</f>
        <v>通院サポート（最初の３時間）</v>
      </c>
      <c r="G1232" s="281"/>
      <c r="H1232" s="281"/>
      <c r="I1232" s="281"/>
      <c r="J1232" s="125">
        <f>VLOOKUP(F1232,'料金、単位一覧'!$A$99:$N$113,9,0)</f>
        <v>0</v>
      </c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>
        <f t="shared" si="226"/>
        <v>0</v>
      </c>
      <c r="AQ1232" s="126" t="s">
        <v>217</v>
      </c>
      <c r="AR1232" s="127">
        <f t="shared" si="228"/>
        <v>0</v>
      </c>
      <c r="AS1232" s="34"/>
      <c r="AT1232" s="130">
        <f t="shared" si="227"/>
        <v>0</v>
      </c>
    </row>
    <row r="1233" spans="1:47" ht="12.65" customHeight="1" x14ac:dyDescent="0.2">
      <c r="A1233" s="121"/>
      <c r="B1233" s="296"/>
      <c r="C1233" s="296"/>
      <c r="D1233" s="296"/>
      <c r="E1233" s="296"/>
      <c r="F1233" s="280" t="str">
        <f>'料金、単位一覧'!$A$111</f>
        <v>通院サポート延長（１時間毎）</v>
      </c>
      <c r="G1233" s="281"/>
      <c r="H1233" s="281"/>
      <c r="I1233" s="281"/>
      <c r="J1233" s="125">
        <f>VLOOKUP(F1233,'料金、単位一覧'!$A$99:$N$113,9,0)</f>
        <v>0</v>
      </c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>
        <f t="shared" si="226"/>
        <v>0</v>
      </c>
      <c r="AQ1233" s="126" t="s">
        <v>217</v>
      </c>
      <c r="AR1233" s="127">
        <f t="shared" si="228"/>
        <v>0</v>
      </c>
      <c r="AS1233" s="34"/>
      <c r="AT1233" s="130">
        <f t="shared" si="227"/>
        <v>0</v>
      </c>
    </row>
    <row r="1234" spans="1:47" ht="12.65" customHeight="1" x14ac:dyDescent="0.2">
      <c r="A1234" s="121"/>
      <c r="B1234" s="296"/>
      <c r="C1234" s="296"/>
      <c r="D1234" s="296"/>
      <c r="E1234" s="296"/>
      <c r="F1234" s="280" t="str">
        <f>'料金、単位一覧'!$A$112</f>
        <v>保険外事業利用（要介護）</v>
      </c>
      <c r="G1234" s="281"/>
      <c r="H1234" s="281"/>
      <c r="I1234" s="281"/>
      <c r="J1234" s="125">
        <f>VLOOKUP(F1234,'料金、単位一覧'!$A$99:$N$113,9,0)</f>
        <v>0</v>
      </c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>
        <f t="shared" si="226"/>
        <v>0</v>
      </c>
      <c r="AQ1234" s="126" t="s">
        <v>217</v>
      </c>
      <c r="AR1234" s="127">
        <f t="shared" si="228"/>
        <v>0</v>
      </c>
      <c r="AS1234" s="34"/>
      <c r="AT1234" s="130">
        <f>AR1234</f>
        <v>0</v>
      </c>
    </row>
    <row r="1235" spans="1:47" ht="12.65" customHeight="1" x14ac:dyDescent="0.2">
      <c r="A1235" s="121"/>
      <c r="B1235" s="296"/>
      <c r="C1235" s="296"/>
      <c r="D1235" s="296"/>
      <c r="E1235" s="296"/>
      <c r="F1235" s="280" t="str">
        <f>'料金、単位一覧'!$A$113</f>
        <v>通所介護実費請求（要支援）</v>
      </c>
      <c r="G1235" s="281"/>
      <c r="H1235" s="281"/>
      <c r="I1235" s="281"/>
      <c r="J1235" s="131">
        <f>VLOOKUP(F1235,'料金、単位一覧'!$A$99:$N$113,9,0)</f>
        <v>0</v>
      </c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>
        <f>SUM(K1235:AO1235)</f>
        <v>0</v>
      </c>
      <c r="AQ1235" s="126" t="s">
        <v>217</v>
      </c>
      <c r="AR1235" s="127">
        <f>AP1235*J1235</f>
        <v>0</v>
      </c>
      <c r="AS1235" s="34"/>
      <c r="AT1235" s="130">
        <f>AR1235</f>
        <v>0</v>
      </c>
    </row>
    <row r="1236" spans="1:47" ht="12.65" customHeight="1" x14ac:dyDescent="0.2">
      <c r="A1236" s="121"/>
      <c r="B1236" s="296" t="s">
        <v>218</v>
      </c>
      <c r="C1236" s="296"/>
      <c r="D1236" s="296"/>
      <c r="E1236" s="296"/>
      <c r="F1236" s="181"/>
      <c r="G1236" s="300"/>
      <c r="H1236" s="300"/>
      <c r="I1236" s="301"/>
      <c r="J1236" s="132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126" t="s">
        <v>217</v>
      </c>
      <c r="AQ1236" s="126" t="s">
        <v>217</v>
      </c>
      <c r="AR1236" s="127"/>
      <c r="AS1236" s="34"/>
      <c r="AT1236" s="130">
        <f t="shared" ref="AT1236:AT1238" si="229">AR1236</f>
        <v>0</v>
      </c>
    </row>
    <row r="1237" spans="1:47" ht="12.65" customHeight="1" x14ac:dyDescent="0.2">
      <c r="A1237" s="121"/>
      <c r="B1237" s="296"/>
      <c r="C1237" s="296"/>
      <c r="D1237" s="296"/>
      <c r="E1237" s="296"/>
      <c r="F1237" s="181"/>
      <c r="G1237" s="300"/>
      <c r="H1237" s="300"/>
      <c r="I1237" s="301"/>
      <c r="J1237" s="132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126" t="s">
        <v>217</v>
      </c>
      <c r="AQ1237" s="126" t="s">
        <v>217</v>
      </c>
      <c r="AR1237" s="127"/>
      <c r="AS1237" s="34"/>
      <c r="AT1237" s="130">
        <f t="shared" si="229"/>
        <v>0</v>
      </c>
    </row>
    <row r="1238" spans="1:47" ht="12.65" customHeight="1" thickBot="1" x14ac:dyDescent="0.25">
      <c r="A1238" s="121"/>
      <c r="B1238" s="314"/>
      <c r="C1238" s="314"/>
      <c r="D1238" s="314"/>
      <c r="E1238" s="314"/>
      <c r="F1238" s="302"/>
      <c r="G1238" s="303"/>
      <c r="H1238" s="303"/>
      <c r="I1238" s="304"/>
      <c r="J1238" s="133"/>
      <c r="K1238" s="102"/>
      <c r="L1238" s="102"/>
      <c r="M1238" s="102"/>
      <c r="N1238" s="102"/>
      <c r="O1238" s="102"/>
      <c r="P1238" s="102"/>
      <c r="Q1238" s="102"/>
      <c r="R1238" s="102"/>
      <c r="S1238" s="102"/>
      <c r="T1238" s="102"/>
      <c r="U1238" s="102"/>
      <c r="V1238" s="102"/>
      <c r="W1238" s="102"/>
      <c r="X1238" s="102"/>
      <c r="Y1238" s="102"/>
      <c r="Z1238" s="102"/>
      <c r="AA1238" s="102"/>
      <c r="AB1238" s="102"/>
      <c r="AC1238" s="102"/>
      <c r="AD1238" s="102"/>
      <c r="AE1238" s="102"/>
      <c r="AF1238" s="102"/>
      <c r="AG1238" s="102"/>
      <c r="AH1238" s="102"/>
      <c r="AI1238" s="102"/>
      <c r="AJ1238" s="102"/>
      <c r="AK1238" s="102"/>
      <c r="AL1238" s="102"/>
      <c r="AM1238" s="102"/>
      <c r="AN1238" s="102"/>
      <c r="AO1238" s="102"/>
      <c r="AP1238" s="134" t="s">
        <v>217</v>
      </c>
      <c r="AQ1238" s="134" t="s">
        <v>217</v>
      </c>
      <c r="AR1238" s="135"/>
      <c r="AS1238" s="135"/>
      <c r="AT1238" s="136">
        <f t="shared" si="229"/>
        <v>0</v>
      </c>
    </row>
    <row r="1239" spans="1:47" ht="30" customHeight="1" thickBot="1" x14ac:dyDescent="0.25">
      <c r="A1239" s="315" t="s">
        <v>9</v>
      </c>
      <c r="B1239" s="316"/>
      <c r="C1239" s="316"/>
      <c r="D1239" s="316"/>
      <c r="E1239" s="317"/>
      <c r="F1239" s="297">
        <f>SUM(AT1175:AT1238)</f>
        <v>0</v>
      </c>
      <c r="G1239" s="298"/>
      <c r="H1239" s="298"/>
      <c r="I1239" s="299"/>
      <c r="J1239" s="137"/>
      <c r="K1239" s="309" t="s">
        <v>28</v>
      </c>
      <c r="L1239" s="306"/>
      <c r="M1239" s="306"/>
      <c r="N1239" s="306"/>
      <c r="O1239" s="307"/>
      <c r="P1239" s="310">
        <f>SUM(AT1175:AT1220)</f>
        <v>0</v>
      </c>
      <c r="Q1239" s="298"/>
      <c r="R1239" s="298"/>
      <c r="S1239" s="298"/>
      <c r="T1239" s="299"/>
      <c r="U1239" s="305" t="s">
        <v>29</v>
      </c>
      <c r="V1239" s="306"/>
      <c r="W1239" s="306"/>
      <c r="X1239" s="306"/>
      <c r="Y1239" s="307"/>
      <c r="Z1239" s="310">
        <f>SUM(AT1221:AT1238)</f>
        <v>0</v>
      </c>
      <c r="AA1239" s="298"/>
      <c r="AB1239" s="298"/>
      <c r="AC1239" s="298"/>
      <c r="AD1239" s="299"/>
      <c r="AE1239" s="305" t="s">
        <v>30</v>
      </c>
      <c r="AF1239" s="306"/>
      <c r="AG1239" s="306"/>
      <c r="AH1239" s="306"/>
      <c r="AI1239" s="307"/>
      <c r="AJ1239" s="308">
        <f>SUM(AQ1176:AQ1195,AQ1197:AQ1220)</f>
        <v>0</v>
      </c>
      <c r="AK1239" s="298"/>
      <c r="AL1239" s="298"/>
      <c r="AM1239" s="298"/>
      <c r="AN1239" s="298"/>
      <c r="AO1239" s="299"/>
      <c r="AP1239" s="138"/>
      <c r="AQ1239" s="139"/>
      <c r="AR1239" s="139"/>
      <c r="AS1239" s="139"/>
      <c r="AT1239" s="140"/>
    </row>
    <row r="1240" spans="1:47" ht="17.25" customHeight="1" x14ac:dyDescent="0.2">
      <c r="A1240" s="238" t="s">
        <v>1</v>
      </c>
      <c r="B1240" s="239"/>
      <c r="C1240" s="239"/>
      <c r="D1240" s="239"/>
      <c r="E1240" s="240"/>
      <c r="F1240" s="240" t="s">
        <v>4</v>
      </c>
      <c r="G1240" s="236"/>
      <c r="H1240" s="236"/>
      <c r="I1240" s="236"/>
      <c r="J1240" s="107"/>
      <c r="K1240" s="236"/>
      <c r="L1240" s="236"/>
      <c r="M1240" s="236"/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36"/>
      <c r="AM1240" s="236"/>
      <c r="AN1240" s="236"/>
      <c r="AO1240" s="236"/>
      <c r="AP1240" s="237"/>
      <c r="AQ1240" s="108">
        <f>IFERROR(ROUND(ROUND(VLOOKUP($O$2,'料金、単位一覧'!$A$79:$L$96,9,0)*SUM(AQ1241:AQ1285),0),"0"),0)</f>
        <v>0</v>
      </c>
      <c r="AR1240" s="109">
        <f>TRUNC(TRUNC(SUM(AQ1240,AQ1241:AQ1285)*'料金、単位一覧'!$P$4)-TRUNC(SUM(AQ1241:AQ1285)*'料金、単位一覧'!$P$4))</f>
        <v>0</v>
      </c>
      <c r="AS1240" s="109">
        <f>TRUNC(AR1240*A1261,0)</f>
        <v>0</v>
      </c>
      <c r="AT1240" s="110">
        <f>AR1240-AS1240</f>
        <v>0</v>
      </c>
      <c r="AU1240" s="111">
        <f>AR1240</f>
        <v>0</v>
      </c>
    </row>
    <row r="1241" spans="1:47" ht="12.65" customHeight="1" x14ac:dyDescent="0.2">
      <c r="A1241" s="292"/>
      <c r="B1241" s="293"/>
      <c r="C1241" s="293"/>
      <c r="D1241" s="293"/>
      <c r="E1241" s="294" t="s">
        <v>10</v>
      </c>
      <c r="F1241" s="241" t="s">
        <v>11</v>
      </c>
      <c r="G1241" s="241"/>
      <c r="H1241" s="241"/>
      <c r="I1241" s="241"/>
      <c r="J1241" s="112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  <c r="AP1241" s="25">
        <f>SUM(K1241:AO1241)</f>
        <v>0</v>
      </c>
      <c r="AQ1241" s="113" t="str">
        <f>IF(AP1241&gt;=1,CHOOSE($A1252,'料金、単位一覧'!$H$7,'料金、単位一覧'!$H$8),"0")</f>
        <v>0</v>
      </c>
      <c r="AR1241" s="311">
        <f>TRUNC(SUM(AQ1241:AQ1285)*'料金、単位一覧'!$P$4)</f>
        <v>0</v>
      </c>
      <c r="AS1241" s="311">
        <f>TRUNC(AR1241*A1261,0)</f>
        <v>0</v>
      </c>
      <c r="AT1241" s="318">
        <f>AR1241-AS1241</f>
        <v>0</v>
      </c>
      <c r="AU1241" s="3"/>
    </row>
    <row r="1242" spans="1:47" ht="12.65" customHeight="1" x14ac:dyDescent="0.2">
      <c r="A1242" s="292"/>
      <c r="B1242" s="293"/>
      <c r="C1242" s="293"/>
      <c r="D1242" s="293"/>
      <c r="E1242" s="294"/>
      <c r="F1242" s="245" t="s">
        <v>12</v>
      </c>
      <c r="G1242" s="245"/>
      <c r="H1242" s="245"/>
      <c r="I1242" s="245"/>
      <c r="J1242" s="64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>
        <f>SUM(K1242:AO1242)</f>
        <v>0</v>
      </c>
      <c r="AQ1242" s="114">
        <f>IF(AP1242&gt;=1,TRUNC(CHOOSE($A1252,'料金、単位一覧'!$K$7*AP1242,'料金、単位一覧'!$K$8*AP1242),"0"),0)</f>
        <v>0</v>
      </c>
      <c r="AR1242" s="312"/>
      <c r="AS1242" s="312"/>
      <c r="AT1242" s="319"/>
    </row>
    <row r="1243" spans="1:47" ht="12.65" customHeight="1" x14ac:dyDescent="0.2">
      <c r="A1243" s="292"/>
      <c r="B1243" s="293"/>
      <c r="C1243" s="293"/>
      <c r="D1243" s="293"/>
      <c r="E1243" s="294"/>
      <c r="F1243" s="245" t="str">
        <f>'料金、単位一覧'!$A$22</f>
        <v>生活機能向上グループ活動加算</v>
      </c>
      <c r="G1243" s="245"/>
      <c r="H1243" s="245"/>
      <c r="I1243" s="245"/>
      <c r="J1243" s="115">
        <f>VLOOKUP(F1243,'料金、単位一覧'!$A$22:$N$28,9,0)</f>
        <v>100</v>
      </c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>
        <f>SUM(K1243:AO1243)</f>
        <v>0</v>
      </c>
      <c r="AQ1243" s="30" t="str">
        <f>IF(AP1243&gt;=1,J1243,"0")</f>
        <v>0</v>
      </c>
      <c r="AR1243" s="312"/>
      <c r="AS1243" s="312"/>
      <c r="AT1243" s="319"/>
    </row>
    <row r="1244" spans="1:47" ht="12.65" customHeight="1" x14ac:dyDescent="0.2">
      <c r="A1244" s="292"/>
      <c r="B1244" s="293"/>
      <c r="C1244" s="293"/>
      <c r="D1244" s="293"/>
      <c r="E1244" s="294"/>
      <c r="F1244" s="245" t="str">
        <f>'料金、単位一覧'!$A$23</f>
        <v>若年性認知症利用者受入加算</v>
      </c>
      <c r="G1244" s="245"/>
      <c r="H1244" s="245"/>
      <c r="I1244" s="245"/>
      <c r="J1244" s="115">
        <f>VLOOKUP(F1244,'料金、単位一覧'!$A$22:$N$28,9,0)</f>
        <v>240</v>
      </c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>
        <f t="shared" ref="AP1244:AP1253" si="230">SUM(K1244:AO1244)</f>
        <v>0</v>
      </c>
      <c r="AQ1244" s="30" t="str">
        <f>IF(AP1244&gt;=1,J1244,"0")</f>
        <v>0</v>
      </c>
      <c r="AR1244" s="312"/>
      <c r="AS1244" s="312"/>
      <c r="AT1244" s="319"/>
    </row>
    <row r="1245" spans="1:47" ht="12.65" customHeight="1" x14ac:dyDescent="0.2">
      <c r="A1245" s="292"/>
      <c r="B1245" s="293"/>
      <c r="C1245" s="293"/>
      <c r="D1245" s="293"/>
      <c r="E1245" s="294"/>
      <c r="F1245" s="245" t="str">
        <f>'料金、単位一覧'!$A$24</f>
        <v>栄養アセスメント加算</v>
      </c>
      <c r="G1245" s="245"/>
      <c r="H1245" s="245"/>
      <c r="I1245" s="245"/>
      <c r="J1245" s="115">
        <f>VLOOKUP(F1245,'料金、単位一覧'!$A$22:$N$28,9,0)</f>
        <v>50</v>
      </c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>
        <f t="shared" si="230"/>
        <v>0</v>
      </c>
      <c r="AQ1245" s="30" t="str">
        <f t="shared" ref="AQ1245:AQ1249" si="231">IF(AP1245&gt;=1,J1245,"0")</f>
        <v>0</v>
      </c>
      <c r="AR1245" s="312"/>
      <c r="AS1245" s="312"/>
      <c r="AT1245" s="319"/>
    </row>
    <row r="1246" spans="1:47" ht="12.65" customHeight="1" x14ac:dyDescent="0.2">
      <c r="A1246" s="292"/>
      <c r="B1246" s="293"/>
      <c r="C1246" s="293"/>
      <c r="D1246" s="293"/>
      <c r="E1246" s="294"/>
      <c r="F1246" s="245" t="str">
        <f>'料金、単位一覧'!$A$25</f>
        <v>栄養改善加算</v>
      </c>
      <c r="G1246" s="245"/>
      <c r="H1246" s="245"/>
      <c r="I1246" s="245"/>
      <c r="J1246" s="115">
        <f>VLOOKUP(F1246,'料金、単位一覧'!$A$22:$N$28,9,0)</f>
        <v>200</v>
      </c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>
        <f t="shared" si="230"/>
        <v>0</v>
      </c>
      <c r="AQ1246" s="30" t="str">
        <f t="shared" si="231"/>
        <v>0</v>
      </c>
      <c r="AR1246" s="312"/>
      <c r="AS1246" s="312"/>
      <c r="AT1246" s="319"/>
    </row>
    <row r="1247" spans="1:47" ht="12.65" customHeight="1" x14ac:dyDescent="0.2">
      <c r="A1247" s="292"/>
      <c r="B1247" s="293"/>
      <c r="C1247" s="293"/>
      <c r="D1247" s="293"/>
      <c r="E1247" s="294"/>
      <c r="F1247" s="245" t="str">
        <f>'料金、単位一覧'!$A$26</f>
        <v>生活機能向上加算(Ⅰ)</v>
      </c>
      <c r="G1247" s="245"/>
      <c r="H1247" s="245"/>
      <c r="I1247" s="245"/>
      <c r="J1247" s="115">
        <f>VLOOKUP(F1247,'料金、単位一覧'!$A$22:$N$28,9,0)</f>
        <v>150</v>
      </c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>
        <f t="shared" si="230"/>
        <v>0</v>
      </c>
      <c r="AQ1247" s="30" t="str">
        <f t="shared" si="231"/>
        <v>0</v>
      </c>
      <c r="AR1247" s="312"/>
      <c r="AS1247" s="312"/>
      <c r="AT1247" s="319"/>
    </row>
    <row r="1248" spans="1:47" ht="12.65" customHeight="1" x14ac:dyDescent="0.2">
      <c r="A1248" s="292"/>
      <c r="B1248" s="293"/>
      <c r="C1248" s="293"/>
      <c r="D1248" s="293"/>
      <c r="E1248" s="294"/>
      <c r="F1248" s="245" t="str">
        <f>'料金、単位一覧'!$A$27</f>
        <v>生活機能向上加算(Ⅱ)</v>
      </c>
      <c r="G1248" s="245"/>
      <c r="H1248" s="245"/>
      <c r="I1248" s="245"/>
      <c r="J1248" s="115">
        <f>VLOOKUP(F1248,'料金、単位一覧'!$A$22:$N$28,9,0)</f>
        <v>160</v>
      </c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>
        <f t="shared" si="230"/>
        <v>0</v>
      </c>
      <c r="AQ1248" s="30" t="str">
        <f t="shared" si="231"/>
        <v>0</v>
      </c>
      <c r="AR1248" s="312"/>
      <c r="AS1248" s="312"/>
      <c r="AT1248" s="319"/>
    </row>
    <row r="1249" spans="1:46" ht="12.65" customHeight="1" x14ac:dyDescent="0.2">
      <c r="A1249" s="292"/>
      <c r="B1249" s="293"/>
      <c r="C1249" s="293"/>
      <c r="D1249" s="293"/>
      <c r="E1249" s="294"/>
      <c r="F1249" s="245" t="str">
        <f>'料金、単位一覧'!$A$28</f>
        <v>一体的サービス提供加算</v>
      </c>
      <c r="G1249" s="245"/>
      <c r="H1249" s="245"/>
      <c r="I1249" s="245"/>
      <c r="J1249" s="115">
        <f>VLOOKUP(F1249,'料金、単位一覧'!$A$22:$N$28,9,0)</f>
        <v>480</v>
      </c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>
        <f t="shared" si="230"/>
        <v>0</v>
      </c>
      <c r="AQ1249" s="30" t="str">
        <f t="shared" si="231"/>
        <v>0</v>
      </c>
      <c r="AR1249" s="312"/>
      <c r="AS1249" s="312"/>
      <c r="AT1249" s="319"/>
    </row>
    <row r="1250" spans="1:46" ht="12.65" customHeight="1" x14ac:dyDescent="0.2">
      <c r="A1250" s="270"/>
      <c r="B1250" s="271"/>
      <c r="C1250" s="271"/>
      <c r="D1250" s="271"/>
      <c r="E1250" s="295"/>
      <c r="F1250" s="246" t="str">
        <f>'料金、単位一覧'!$A$17</f>
        <v>サービス提供体制強化加算(Ⅰ)</v>
      </c>
      <c r="G1250" s="247"/>
      <c r="H1250" s="247"/>
      <c r="I1250" s="248"/>
      <c r="J1250" s="116"/>
      <c r="K1250" s="117"/>
      <c r="L1250" s="117"/>
      <c r="M1250" s="117"/>
      <c r="N1250" s="117"/>
      <c r="O1250" s="117"/>
      <c r="P1250" s="117"/>
      <c r="Q1250" s="117"/>
      <c r="R1250" s="117"/>
      <c r="S1250" s="117"/>
      <c r="T1250" s="117"/>
      <c r="U1250" s="117"/>
      <c r="V1250" s="117"/>
      <c r="W1250" s="117"/>
      <c r="X1250" s="117"/>
      <c r="Y1250" s="117"/>
      <c r="Z1250" s="117"/>
      <c r="AA1250" s="117"/>
      <c r="AB1250" s="117"/>
      <c r="AC1250" s="117"/>
      <c r="AD1250" s="117"/>
      <c r="AE1250" s="117"/>
      <c r="AF1250" s="117"/>
      <c r="AG1250" s="117"/>
      <c r="AH1250" s="117"/>
      <c r="AI1250" s="117"/>
      <c r="AJ1250" s="117"/>
      <c r="AK1250" s="117"/>
      <c r="AL1250" s="117"/>
      <c r="AM1250" s="117"/>
      <c r="AN1250" s="117"/>
      <c r="AO1250" s="117"/>
      <c r="AP1250" s="28">
        <f t="shared" si="230"/>
        <v>0</v>
      </c>
      <c r="AQ1250" s="30" t="str">
        <f>IF(AP1250&gt;=1,CHOOSE($A1252,'料金、単位一覧'!$I$17,'料金、単位一覧'!$L$17),"0")</f>
        <v>0</v>
      </c>
      <c r="AR1250" s="312"/>
      <c r="AS1250" s="312"/>
      <c r="AT1250" s="319"/>
    </row>
    <row r="1251" spans="1:46" ht="12.65" customHeight="1" x14ac:dyDescent="0.2">
      <c r="A1251" s="249" t="s">
        <v>22</v>
      </c>
      <c r="B1251" s="250"/>
      <c r="C1251" s="250"/>
      <c r="D1251" s="250"/>
      <c r="E1251" s="251"/>
      <c r="F1251" s="246" t="str">
        <f>'料金、単位一覧'!$A$18</f>
        <v>サービス提供体制強化加算(Ⅱ)</v>
      </c>
      <c r="G1251" s="247"/>
      <c r="H1251" s="247"/>
      <c r="I1251" s="248"/>
      <c r="J1251" s="116"/>
      <c r="K1251" s="117"/>
      <c r="L1251" s="117"/>
      <c r="M1251" s="117"/>
      <c r="N1251" s="117"/>
      <c r="O1251" s="117"/>
      <c r="P1251" s="117"/>
      <c r="Q1251" s="117"/>
      <c r="R1251" s="117"/>
      <c r="S1251" s="117"/>
      <c r="T1251" s="117"/>
      <c r="U1251" s="117"/>
      <c r="V1251" s="117"/>
      <c r="W1251" s="117"/>
      <c r="X1251" s="117"/>
      <c r="Y1251" s="117"/>
      <c r="Z1251" s="117"/>
      <c r="AA1251" s="117"/>
      <c r="AB1251" s="117"/>
      <c r="AC1251" s="117"/>
      <c r="AD1251" s="117"/>
      <c r="AE1251" s="117"/>
      <c r="AF1251" s="117"/>
      <c r="AG1251" s="117"/>
      <c r="AH1251" s="117"/>
      <c r="AI1251" s="117"/>
      <c r="AJ1251" s="117"/>
      <c r="AK1251" s="117"/>
      <c r="AL1251" s="117"/>
      <c r="AM1251" s="117"/>
      <c r="AN1251" s="117"/>
      <c r="AO1251" s="117"/>
      <c r="AP1251" s="28">
        <f t="shared" si="230"/>
        <v>0</v>
      </c>
      <c r="AQ1251" s="30" t="str">
        <f>IF(AP1251&gt;=1,CHOOSE($A1252,'料金、単位一覧'!$I$18,'料金、単位一覧'!$L$18),"0")</f>
        <v>0</v>
      </c>
      <c r="AR1251" s="312"/>
      <c r="AS1251" s="312"/>
      <c r="AT1251" s="319"/>
    </row>
    <row r="1252" spans="1:46" ht="12.65" customHeight="1" x14ac:dyDescent="0.2">
      <c r="A1252" s="267"/>
      <c r="B1252" s="268"/>
      <c r="C1252" s="268"/>
      <c r="D1252" s="268"/>
      <c r="E1252" s="269"/>
      <c r="F1252" s="246" t="str">
        <f>'料金、単位一覧'!$A$19</f>
        <v>サービス提供体制強化加算(Ⅲ)</v>
      </c>
      <c r="G1252" s="247"/>
      <c r="H1252" s="247"/>
      <c r="I1252" s="248"/>
      <c r="J1252" s="116"/>
      <c r="K1252" s="117"/>
      <c r="L1252" s="117"/>
      <c r="M1252" s="117"/>
      <c r="N1252" s="117"/>
      <c r="O1252" s="117"/>
      <c r="P1252" s="117"/>
      <c r="Q1252" s="117"/>
      <c r="R1252" s="117"/>
      <c r="S1252" s="117"/>
      <c r="T1252" s="117"/>
      <c r="U1252" s="117"/>
      <c r="V1252" s="117"/>
      <c r="W1252" s="117"/>
      <c r="X1252" s="117"/>
      <c r="Y1252" s="117"/>
      <c r="Z1252" s="117"/>
      <c r="AA1252" s="117"/>
      <c r="AB1252" s="117"/>
      <c r="AC1252" s="117"/>
      <c r="AD1252" s="117"/>
      <c r="AE1252" s="117"/>
      <c r="AF1252" s="117"/>
      <c r="AG1252" s="117"/>
      <c r="AH1252" s="117"/>
      <c r="AI1252" s="117"/>
      <c r="AJ1252" s="117"/>
      <c r="AK1252" s="117"/>
      <c r="AL1252" s="117"/>
      <c r="AM1252" s="117"/>
      <c r="AN1252" s="117"/>
      <c r="AO1252" s="117"/>
      <c r="AP1252" s="28">
        <f t="shared" si="230"/>
        <v>0</v>
      </c>
      <c r="AQ1252" s="30" t="str">
        <f>IF(AP1252&gt;=1,CHOOSE($A1252,'料金、単位一覧'!$I$19,'料金、単位一覧'!$L$19),"0")</f>
        <v>0</v>
      </c>
      <c r="AR1252" s="312"/>
      <c r="AS1252" s="312"/>
      <c r="AT1252" s="319"/>
    </row>
    <row r="1253" spans="1:46" ht="12.65" customHeight="1" x14ac:dyDescent="0.2">
      <c r="A1253" s="270"/>
      <c r="B1253" s="271"/>
      <c r="C1253" s="271"/>
      <c r="D1253" s="271"/>
      <c r="E1253" s="272"/>
      <c r="F1253" s="245" t="s">
        <v>14</v>
      </c>
      <c r="G1253" s="245"/>
      <c r="H1253" s="245"/>
      <c r="I1253" s="245"/>
      <c r="J1253" s="64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>
        <f t="shared" si="230"/>
        <v>0</v>
      </c>
      <c r="AQ1253" s="30" t="str">
        <f>IF(AP1253&gt;=1,CHOOSE($A1252,'料金、単位一覧'!$E$31,'料金、単位一覧'!$E$32),"0")</f>
        <v>0</v>
      </c>
      <c r="AR1253" s="312"/>
      <c r="AS1253" s="312"/>
      <c r="AT1253" s="319"/>
    </row>
    <row r="1254" spans="1:46" ht="12.65" customHeight="1" x14ac:dyDescent="0.2">
      <c r="A1254" s="278" t="s">
        <v>23</v>
      </c>
      <c r="B1254" s="279"/>
      <c r="C1254" s="279"/>
      <c r="D1254" s="279"/>
      <c r="E1254" s="279"/>
      <c r="F1254" s="241" t="s">
        <v>209</v>
      </c>
      <c r="G1254" s="241"/>
      <c r="H1254" s="241"/>
      <c r="I1254" s="241"/>
      <c r="J1254" s="112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  <c r="AN1254" s="25"/>
      <c r="AO1254" s="25"/>
      <c r="AP1254" s="25">
        <f>IF(SUM(K1241:AO1253)&gt;0,0,SUM(K1254:AO1254))</f>
        <v>0</v>
      </c>
      <c r="AQ1254" s="113">
        <f>IFERROR(TRUNC(CHOOSE(A1255,'料金、単位一覧'!$E$37,'料金、単位一覧'!$E$38,'料金、単位一覧'!$E$39,'料金、単位一覧'!$E$40,'料金、単位一覧'!$E$41)*AP1254),0)</f>
        <v>0</v>
      </c>
      <c r="AR1254" s="312"/>
      <c r="AS1254" s="312"/>
      <c r="AT1254" s="319"/>
    </row>
    <row r="1255" spans="1:46" ht="12.65" customHeight="1" x14ac:dyDescent="0.2">
      <c r="A1255" s="285"/>
      <c r="B1255" s="286"/>
      <c r="C1255" s="286"/>
      <c r="D1255" s="286"/>
      <c r="E1255" s="286"/>
      <c r="F1255" s="245" t="s">
        <v>210</v>
      </c>
      <c r="G1255" s="245"/>
      <c r="H1255" s="245"/>
      <c r="I1255" s="245"/>
      <c r="J1255" s="64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>
        <f>IF(SUM(K1241:AO1253)&gt;0,0,SUM(K1255:AO1255))</f>
        <v>0</v>
      </c>
      <c r="AQ1255" s="30">
        <f>IFERROR(TRUNC(CHOOSE(A1255,'料金、単位一覧'!$H$37,'料金、単位一覧'!$H$38,'料金、単位一覧'!$H$39,'料金、単位一覧'!$H$40,'料金、単位一覧'!$H$41)*AP1255),0)</f>
        <v>0</v>
      </c>
      <c r="AR1255" s="312"/>
      <c r="AS1255" s="312"/>
      <c r="AT1255" s="319"/>
    </row>
    <row r="1256" spans="1:46" ht="12.65" customHeight="1" x14ac:dyDescent="0.2">
      <c r="A1256" s="285"/>
      <c r="B1256" s="286"/>
      <c r="C1256" s="286"/>
      <c r="D1256" s="286"/>
      <c r="E1256" s="286"/>
      <c r="F1256" s="245" t="s">
        <v>211</v>
      </c>
      <c r="G1256" s="245"/>
      <c r="H1256" s="245"/>
      <c r="I1256" s="245"/>
      <c r="J1256" s="64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>
        <f>IF(SUM(K1241:AO1253)&gt;0,0,SUM(K1256:AO1256))</f>
        <v>0</v>
      </c>
      <c r="AQ1256" s="30">
        <f>IFERROR(TRUNC(CHOOSE(A1255,'料金、単位一覧'!$K$37,'料金、単位一覧'!$K$38,'料金、単位一覧'!$K$39,'料金、単位一覧'!$K$40,'料金、単位一覧'!$K$41)*AP1256),0)</f>
        <v>0</v>
      </c>
      <c r="AR1256" s="312"/>
      <c r="AS1256" s="312"/>
      <c r="AT1256" s="319"/>
    </row>
    <row r="1257" spans="1:46" ht="12.65" customHeight="1" x14ac:dyDescent="0.2">
      <c r="A1257" s="287" t="s">
        <v>24</v>
      </c>
      <c r="B1257" s="288"/>
      <c r="C1257" s="288"/>
      <c r="D1257" s="288"/>
      <c r="E1257" s="288"/>
      <c r="F1257" s="245" t="s">
        <v>212</v>
      </c>
      <c r="G1257" s="245"/>
      <c r="H1257" s="245"/>
      <c r="I1257" s="245"/>
      <c r="J1257" s="64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>
        <f>IF(SUM(K1241:AO1253)&gt;0,0,SUM(K1257:AO1257))</f>
        <v>0</v>
      </c>
      <c r="AQ1257" s="30">
        <f>IFERROR(TRUNC(CHOOSE(A1255,'料金、単位一覧'!$N$37,'料金、単位一覧'!$N$38,'料金、単位一覧'!$N$39,'料金、単位一覧'!$N$40,'料金、単位一覧'!$N$41)*AP1257),0)</f>
        <v>0</v>
      </c>
      <c r="AR1257" s="312"/>
      <c r="AS1257" s="312"/>
      <c r="AT1257" s="319"/>
    </row>
    <row r="1258" spans="1:46" ht="12.65" customHeight="1" x14ac:dyDescent="0.2">
      <c r="A1258" s="273" t="str">
        <f>IF(A1270="NG","↑介護度を選択",VLOOKUP("選択",A1268:E1269,2,0))</f>
        <v>↑介護度を選択</v>
      </c>
      <c r="B1258" s="274"/>
      <c r="C1258" s="274"/>
      <c r="D1258" s="274"/>
      <c r="E1258" s="274"/>
      <c r="F1258" s="245" t="s">
        <v>213</v>
      </c>
      <c r="G1258" s="245"/>
      <c r="H1258" s="245"/>
      <c r="I1258" s="245"/>
      <c r="J1258" s="64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>
        <f>IF(SUM(K1241:AO1253)&gt;0,0,SUM(K1258:AO1258))</f>
        <v>0</v>
      </c>
      <c r="AQ1258" s="30">
        <f>IFERROR(TRUNC(CHOOSE(A1255,'料金、単位一覧'!$Q$37,'料金、単位一覧'!$Q$38,'料金、単位一覧'!$Q$39,'料金、単位一覧'!$Q$40,'料金、単位一覧'!$Q$41)*AP1258),0)</f>
        <v>0</v>
      </c>
      <c r="AR1258" s="312"/>
      <c r="AS1258" s="312"/>
      <c r="AT1258" s="319"/>
    </row>
    <row r="1259" spans="1:46" ht="12.65" customHeight="1" x14ac:dyDescent="0.2">
      <c r="A1259" s="273"/>
      <c r="B1259" s="274"/>
      <c r="C1259" s="274"/>
      <c r="D1259" s="274"/>
      <c r="E1259" s="274"/>
      <c r="F1259" s="245" t="s">
        <v>214</v>
      </c>
      <c r="G1259" s="245"/>
      <c r="H1259" s="245"/>
      <c r="I1259" s="245"/>
      <c r="J1259" s="64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>
        <f>IF(SUM(K1241:AO1253)&gt;0,0,SUM(K1259:AO1259))</f>
        <v>0</v>
      </c>
      <c r="AQ1259" s="31">
        <f>IFERROR(TRUNC(CHOOSE(A1255,'料金、単位一覧'!$T$37,'料金、単位一覧'!$T$38,'料金、単位一覧'!$T$39,'料金、単位一覧'!$T$40,'料金、単位一覧'!$T$41)*AP1259),0)</f>
        <v>0</v>
      </c>
      <c r="AR1259" s="312"/>
      <c r="AS1259" s="312"/>
      <c r="AT1259" s="319"/>
    </row>
    <row r="1260" spans="1:46" ht="13" x14ac:dyDescent="0.2">
      <c r="A1260" s="278" t="s">
        <v>25</v>
      </c>
      <c r="B1260" s="279"/>
      <c r="C1260" s="279"/>
      <c r="D1260" s="279"/>
      <c r="E1260" s="279"/>
      <c r="F1260" s="245" t="s">
        <v>215</v>
      </c>
      <c r="G1260" s="245"/>
      <c r="H1260" s="245"/>
      <c r="I1260" s="245"/>
      <c r="J1260" s="64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>
        <f>IF(SUM(K1241:AO1253)&gt;0,0,SUM(K1260:AO1260))</f>
        <v>0</v>
      </c>
      <c r="AQ1260" s="31">
        <f>IFERROR(TRUNC(CHOOSE(A1255,'料金、単位一覧'!$W$37,'料金、単位一覧'!$W$38,'料金、単位一覧'!$W$39,'料金、単位一覧'!$W$40,'料金、単位一覧'!$W$41)*AP1260),0)</f>
        <v>0</v>
      </c>
      <c r="AR1260" s="312"/>
      <c r="AS1260" s="312"/>
      <c r="AT1260" s="319"/>
    </row>
    <row r="1261" spans="1:46" ht="13" x14ac:dyDescent="0.2">
      <c r="A1261" s="282">
        <v>0.9</v>
      </c>
      <c r="B1261" s="283"/>
      <c r="C1261" s="283"/>
      <c r="D1261" s="283"/>
      <c r="E1261" s="283"/>
      <c r="F1261" s="277" t="str">
        <f>'料金、単位一覧'!$A$64</f>
        <v>地域通所介護感染症災害3％加算</v>
      </c>
      <c r="G1261" s="247"/>
      <c r="H1261" s="247"/>
      <c r="I1261" s="248"/>
      <c r="J1261" s="11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>
        <f>IF(SUM(K1254:AO1260)&gt;0,0,SUM(K1261:AO1261))</f>
        <v>0</v>
      </c>
      <c r="AQ1261" s="31" t="str">
        <f>IF($AA$2="する",ROUND(SUM(AQ1254:AQ1260)*0.03,0),"－")</f>
        <v>－</v>
      </c>
      <c r="AR1261" s="312"/>
      <c r="AS1261" s="312"/>
      <c r="AT1261" s="319"/>
    </row>
    <row r="1262" spans="1:46" ht="12.65" customHeight="1" x14ac:dyDescent="0.2">
      <c r="A1262" s="282"/>
      <c r="B1262" s="283"/>
      <c r="C1262" s="283"/>
      <c r="D1262" s="283"/>
      <c r="E1262" s="284"/>
      <c r="F1262" s="275" t="str">
        <f>'料金、単位一覧'!$A$44</f>
        <v>延長加算</v>
      </c>
      <c r="G1262" s="276"/>
      <c r="H1262" s="276"/>
      <c r="I1262" s="119" t="str">
        <f>VLOOKUP(F1262,'料金、単位一覧'!$A$44:$AD$65,26,0)</f>
        <v>1H</v>
      </c>
      <c r="J1262" s="115">
        <f>VLOOKUP(F1262,'料金、単位一覧'!$A$44:$N$65,9,0)</f>
        <v>50</v>
      </c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>
        <f t="shared" ref="AP1262:AP1284" si="232">IF(SUM($K$6:$AO$18)&gt;0,0,SUM(K1262:AO1262))</f>
        <v>0</v>
      </c>
      <c r="AQ1262" s="31">
        <f>(COUNTIF($K1262:$AO1262,"&gt;=5")*($J1262*5))+(COUNTIF($K1262:$AO1262,"=4")*($J1262*4))+(COUNTIF($K1262:$AO1262,"=3")*($J1262*3))+(COUNTIF($K1262:$AO1262,"=2")*($J1262*2))+(COUNTIF($K1262:$AO1262,"=1")*$J1262)</f>
        <v>0</v>
      </c>
      <c r="AR1262" s="312"/>
      <c r="AS1262" s="312"/>
      <c r="AT1262" s="319"/>
    </row>
    <row r="1263" spans="1:46" ht="12.65" customHeight="1" x14ac:dyDescent="0.2">
      <c r="A1263" s="278" t="s">
        <v>26</v>
      </c>
      <c r="B1263" s="279"/>
      <c r="C1263" s="279"/>
      <c r="D1263" s="279"/>
      <c r="E1263" s="290"/>
      <c r="F1263" s="275" t="str">
        <f>'料金、単位一覧'!$A$45</f>
        <v>個別機能訓練加算(Ⅰ)イ</v>
      </c>
      <c r="G1263" s="276"/>
      <c r="H1263" s="276"/>
      <c r="I1263" s="119">
        <f>VLOOKUP(F1263,'料金、単位一覧'!$A$44:$AD$65,26,0)</f>
        <v>0</v>
      </c>
      <c r="J1263" s="115">
        <f>VLOOKUP(F1263,'料金、単位一覧'!$A$44:$N$65,9,0)</f>
        <v>56</v>
      </c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>
        <f t="shared" si="232"/>
        <v>0</v>
      </c>
      <c r="AQ1263" s="31">
        <f>AP1263*J1263</f>
        <v>0</v>
      </c>
      <c r="AR1263" s="312"/>
      <c r="AS1263" s="312"/>
      <c r="AT1263" s="319"/>
    </row>
    <row r="1264" spans="1:46" ht="12.65" customHeight="1" x14ac:dyDescent="0.2">
      <c r="A1264" s="285"/>
      <c r="B1264" s="286"/>
      <c r="C1264" s="286"/>
      <c r="D1264" s="286"/>
      <c r="E1264" s="291"/>
      <c r="F1264" s="275" t="str">
        <f>'料金、単位一覧'!$A$46</f>
        <v>個別機能訓練加算(Ⅰ)ロ</v>
      </c>
      <c r="G1264" s="276"/>
      <c r="H1264" s="276"/>
      <c r="I1264" s="119">
        <f>VLOOKUP(F1264,'料金、単位一覧'!$A$44:$AD$65,26,0)</f>
        <v>0</v>
      </c>
      <c r="J1264" s="115">
        <f>VLOOKUP(F1264,'料金、単位一覧'!$A$44:$N$65,9,0)</f>
        <v>76</v>
      </c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>
        <f t="shared" si="232"/>
        <v>0</v>
      </c>
      <c r="AQ1264" s="31">
        <f>AP1264*J1264</f>
        <v>0</v>
      </c>
      <c r="AR1264" s="312"/>
      <c r="AS1264" s="312"/>
      <c r="AT1264" s="319"/>
    </row>
    <row r="1265" spans="1:46" ht="12.65" customHeight="1" x14ac:dyDescent="0.2">
      <c r="A1265" s="285"/>
      <c r="B1265" s="286"/>
      <c r="C1265" s="286"/>
      <c r="D1265" s="286"/>
      <c r="E1265" s="291"/>
      <c r="F1265" s="275" t="str">
        <f>'料金、単位一覧'!$A$47</f>
        <v>個別機能訓練加算(Ⅱ)</v>
      </c>
      <c r="G1265" s="276"/>
      <c r="H1265" s="276"/>
      <c r="I1265" s="119" t="str">
        <f>VLOOKUP(F1265,'料金、単位一覧'!$A$44:$AD$65,26,0)</f>
        <v>月1回</v>
      </c>
      <c r="J1265" s="115">
        <f>VLOOKUP(F1265,'料金、単位一覧'!$A$44:$N$65,9,0)</f>
        <v>20</v>
      </c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>
        <f t="shared" si="232"/>
        <v>0</v>
      </c>
      <c r="AQ1265" s="31">
        <f>IF(AP1265&gt;1,1,AP1265)*J1265</f>
        <v>0</v>
      </c>
      <c r="AR1265" s="312"/>
      <c r="AS1265" s="312"/>
      <c r="AT1265" s="319"/>
    </row>
    <row r="1266" spans="1:46" ht="12.65" customHeight="1" x14ac:dyDescent="0.2">
      <c r="A1266" s="285"/>
      <c r="B1266" s="286"/>
      <c r="C1266" s="286"/>
      <c r="D1266" s="286"/>
      <c r="E1266" s="291"/>
      <c r="F1266" s="275" t="str">
        <f>'料金、単位一覧'!$A$48</f>
        <v>入浴加算（Ⅰ）</v>
      </c>
      <c r="G1266" s="276"/>
      <c r="H1266" s="276"/>
      <c r="I1266" s="119">
        <f>VLOOKUP(F1266,'料金、単位一覧'!$A$44:$AD$65,26,0)</f>
        <v>0</v>
      </c>
      <c r="J1266" s="115">
        <f>VLOOKUP(F1266,'料金、単位一覧'!$A$44:$N$65,9,0)</f>
        <v>40</v>
      </c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>
        <f t="shared" si="232"/>
        <v>0</v>
      </c>
      <c r="AQ1266" s="31">
        <f>AP1266*J1266</f>
        <v>0</v>
      </c>
      <c r="AR1266" s="312"/>
      <c r="AS1266" s="312"/>
      <c r="AT1266" s="319"/>
    </row>
    <row r="1267" spans="1:46" ht="12.65" customHeight="1" x14ac:dyDescent="0.2">
      <c r="A1267" s="285"/>
      <c r="B1267" s="286"/>
      <c r="C1267" s="286"/>
      <c r="D1267" s="286"/>
      <c r="E1267" s="291"/>
      <c r="F1267" s="275" t="str">
        <f>'料金、単位一覧'!$A$49</f>
        <v>入浴加算（Ⅱ）</v>
      </c>
      <c r="G1267" s="276"/>
      <c r="H1267" s="276"/>
      <c r="I1267" s="119">
        <f>VLOOKUP(F1267,'料金、単位一覧'!$A$44:$AD$65,26,0)</f>
        <v>0</v>
      </c>
      <c r="J1267" s="115">
        <f>VLOOKUP(F1267,'料金、単位一覧'!$A$44:$N$65,9,0)</f>
        <v>55</v>
      </c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>
        <f t="shared" si="232"/>
        <v>0</v>
      </c>
      <c r="AQ1267" s="31">
        <f t="shared" ref="AQ1267:AQ1270" si="233">AP1267*J1267</f>
        <v>0</v>
      </c>
      <c r="AR1267" s="312"/>
      <c r="AS1267" s="312"/>
      <c r="AT1267" s="319"/>
    </row>
    <row r="1268" spans="1:46" ht="12.65" customHeight="1" x14ac:dyDescent="0.2">
      <c r="A1268" s="120" t="str">
        <f>IF(B1268&gt;0,"選択","－")</f>
        <v>－</v>
      </c>
      <c r="B1268" s="171">
        <f>IFERROR(CHOOSE(A1252,'料金、単位一覧'!$I$117,'料金、単位一覧'!$I$118),0)</f>
        <v>0</v>
      </c>
      <c r="C1268" s="171"/>
      <c r="D1268" s="171"/>
      <c r="E1268" s="171"/>
      <c r="F1268" s="275" t="str">
        <f>'料金、単位一覧'!$A$50</f>
        <v>認知症対応加算</v>
      </c>
      <c r="G1268" s="276"/>
      <c r="H1268" s="276"/>
      <c r="I1268" s="119">
        <f>VLOOKUP(F1268,'料金、単位一覧'!$A$44:$AD$65,26,0)</f>
        <v>0</v>
      </c>
      <c r="J1268" s="115">
        <f>VLOOKUP(F1268,'料金、単位一覧'!$A$44:$N$65,9,0)</f>
        <v>60</v>
      </c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>
        <f t="shared" si="232"/>
        <v>0</v>
      </c>
      <c r="AQ1268" s="31">
        <f t="shared" si="233"/>
        <v>0</v>
      </c>
      <c r="AR1268" s="312"/>
      <c r="AS1268" s="312"/>
      <c r="AT1268" s="319"/>
    </row>
    <row r="1269" spans="1:46" ht="12.65" customHeight="1" x14ac:dyDescent="0.2">
      <c r="A1269" s="120" t="str">
        <f>IF(B1269&gt;0,"選択","－")</f>
        <v>－</v>
      </c>
      <c r="B1269" s="171">
        <f>IFERROR(CHOOSE(A1255,'料金、単位一覧'!$I$119,'料金、単位一覧'!$I$120,'料金、単位一覧'!$I$121,'料金、単位一覧'!$I$122,'料金、単位一覧'!$I$123),0)</f>
        <v>0</v>
      </c>
      <c r="C1269" s="171"/>
      <c r="D1269" s="171"/>
      <c r="E1269" s="171"/>
      <c r="F1269" s="275" t="str">
        <f>'料金、単位一覧'!$A$51</f>
        <v>若年性認知利用者受入加算</v>
      </c>
      <c r="G1269" s="276"/>
      <c r="H1269" s="276"/>
      <c r="I1269" s="119">
        <f>VLOOKUP(F1269,'料金、単位一覧'!$A$44:$AD$65,26,0)</f>
        <v>0</v>
      </c>
      <c r="J1269" s="115">
        <f>VLOOKUP(F1269,'料金、単位一覧'!$A$44:$N$65,9,0)</f>
        <v>60</v>
      </c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>
        <f t="shared" si="232"/>
        <v>0</v>
      </c>
      <c r="AQ1269" s="31">
        <f t="shared" si="233"/>
        <v>0</v>
      </c>
      <c r="AR1269" s="312"/>
      <c r="AS1269" s="312"/>
      <c r="AT1269" s="319"/>
    </row>
    <row r="1270" spans="1:46" ht="13" x14ac:dyDescent="0.2">
      <c r="A1270" s="289" t="str">
        <f>IF(A1268=A1269,"NG","OK")</f>
        <v>NG</v>
      </c>
      <c r="B1270" s="171"/>
      <c r="C1270" s="171"/>
      <c r="D1270" s="171"/>
      <c r="E1270" s="171"/>
      <c r="F1270" s="275" t="str">
        <f>'料金、単位一覧'!$A$52</f>
        <v>中重度ケア体制加算</v>
      </c>
      <c r="G1270" s="276"/>
      <c r="H1270" s="276"/>
      <c r="I1270" s="119">
        <f>VLOOKUP(F1270,'料金、単位一覧'!$A$44:$AD$65,26,0)</f>
        <v>0</v>
      </c>
      <c r="J1270" s="115">
        <f>VLOOKUP(F1270,'料金、単位一覧'!$A$44:$N$65,9,0)</f>
        <v>45</v>
      </c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>
        <f t="shared" si="232"/>
        <v>0</v>
      </c>
      <c r="AQ1270" s="31">
        <f t="shared" si="233"/>
        <v>0</v>
      </c>
      <c r="AR1270" s="312"/>
      <c r="AS1270" s="312"/>
      <c r="AT1270" s="319"/>
    </row>
    <row r="1271" spans="1:46" ht="13" x14ac:dyDescent="0.2">
      <c r="A1271" s="121"/>
      <c r="B1271" s="4"/>
      <c r="C1271" s="4"/>
      <c r="D1271" s="4"/>
      <c r="E1271" s="4"/>
      <c r="F1271" s="275" t="str">
        <f>'料金、単位一覧'!$A$53</f>
        <v>生活機能向上連携加算(Ⅰ)</v>
      </c>
      <c r="G1271" s="276"/>
      <c r="H1271" s="276"/>
      <c r="I1271" s="119" t="str">
        <f>VLOOKUP(F1271,'料金、単位一覧'!$A$44:$AD$65,26,0)</f>
        <v>月1回</v>
      </c>
      <c r="J1271" s="115">
        <f>VLOOKUP(F1271,'料金、単位一覧'!$A$44:$N$65,9,0)</f>
        <v>100</v>
      </c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>
        <f t="shared" si="232"/>
        <v>0</v>
      </c>
      <c r="AQ1271" s="31">
        <f>IF(AP1271&gt;1,1,AP1271)*J1271</f>
        <v>0</v>
      </c>
      <c r="AR1271" s="312"/>
      <c r="AS1271" s="312"/>
      <c r="AT1271" s="319"/>
    </row>
    <row r="1272" spans="1:46" ht="13" x14ac:dyDescent="0.2">
      <c r="A1272" s="121"/>
      <c r="B1272" s="4"/>
      <c r="C1272" s="4"/>
      <c r="D1272" s="4"/>
      <c r="E1272" s="4"/>
      <c r="F1272" s="275" t="str">
        <f>'料金、単位一覧'!$A$54</f>
        <v>生活機能向上連携加算(Ⅱ)</v>
      </c>
      <c r="G1272" s="276"/>
      <c r="H1272" s="276"/>
      <c r="I1272" s="119" t="str">
        <f>VLOOKUP(F1272,'料金、単位一覧'!$A$44:$AD$65,26,0)</f>
        <v>月1回</v>
      </c>
      <c r="J1272" s="115">
        <f>VLOOKUP(F1272,'料金、単位一覧'!$A$44:$N$65,9,0)</f>
        <v>200</v>
      </c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>
        <f t="shared" si="232"/>
        <v>0</v>
      </c>
      <c r="AQ1272" s="31">
        <f t="shared" ref="AQ1272:AQ1275" si="234">IF(AP1272&gt;1,1,AP1272)*J1272</f>
        <v>0</v>
      </c>
      <c r="AR1272" s="312"/>
      <c r="AS1272" s="312"/>
      <c r="AT1272" s="319"/>
    </row>
    <row r="1273" spans="1:46" ht="13" x14ac:dyDescent="0.2">
      <c r="A1273" s="121"/>
      <c r="B1273" s="4"/>
      <c r="C1273" s="4"/>
      <c r="D1273" s="4"/>
      <c r="E1273" s="4"/>
      <c r="F1273" s="275" t="str">
        <f>'料金、単位一覧'!$A$55</f>
        <v>ADL維持等加算(Ⅰ)</v>
      </c>
      <c r="G1273" s="276"/>
      <c r="H1273" s="276"/>
      <c r="I1273" s="119" t="str">
        <f>VLOOKUP(F1273,'料金、単位一覧'!$A$44:$AD$65,26,0)</f>
        <v>月1回</v>
      </c>
      <c r="J1273" s="115">
        <f>VLOOKUP(F1273,'料金、単位一覧'!$A$44:$N$65,9,0)</f>
        <v>30</v>
      </c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>
        <f t="shared" si="232"/>
        <v>0</v>
      </c>
      <c r="AQ1273" s="31">
        <f t="shared" si="234"/>
        <v>0</v>
      </c>
      <c r="AR1273" s="312"/>
      <c r="AS1273" s="312"/>
      <c r="AT1273" s="319"/>
    </row>
    <row r="1274" spans="1:46" ht="13" x14ac:dyDescent="0.2">
      <c r="A1274" s="121"/>
      <c r="B1274" s="4"/>
      <c r="C1274" s="4"/>
      <c r="D1274" s="4"/>
      <c r="E1274" s="4"/>
      <c r="F1274" s="275" t="str">
        <f>'料金、単位一覧'!$A$56</f>
        <v>ADL維持等加算(Ⅱ)</v>
      </c>
      <c r="G1274" s="276"/>
      <c r="H1274" s="276"/>
      <c r="I1274" s="119" t="str">
        <f>VLOOKUP(F1274,'料金、単位一覧'!$A$44:$AD$65,26,0)</f>
        <v>月1回</v>
      </c>
      <c r="J1274" s="115">
        <f>VLOOKUP(F1274,'料金、単位一覧'!$A$44:$N$65,9,0)</f>
        <v>60</v>
      </c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>
        <f t="shared" si="232"/>
        <v>0</v>
      </c>
      <c r="AQ1274" s="31">
        <f t="shared" si="234"/>
        <v>0</v>
      </c>
      <c r="AR1274" s="312"/>
      <c r="AS1274" s="312"/>
      <c r="AT1274" s="319"/>
    </row>
    <row r="1275" spans="1:46" ht="13" x14ac:dyDescent="0.2">
      <c r="A1275" s="121"/>
      <c r="B1275" s="4"/>
      <c r="C1275" s="4"/>
      <c r="D1275" s="4"/>
      <c r="E1275" s="4"/>
      <c r="F1275" s="275" t="str">
        <f>'料金、単位一覧'!$A$57</f>
        <v>栄養アセスメント加算</v>
      </c>
      <c r="G1275" s="276"/>
      <c r="H1275" s="276"/>
      <c r="I1275" s="119" t="str">
        <f>VLOOKUP(F1275,'料金、単位一覧'!$A$44:$AD$65,26,0)</f>
        <v>月1回</v>
      </c>
      <c r="J1275" s="115">
        <f>VLOOKUP(F1275,'料金、単位一覧'!$A$44:$N$65,9,0)</f>
        <v>50</v>
      </c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>
        <f t="shared" si="232"/>
        <v>0</v>
      </c>
      <c r="AQ1275" s="31">
        <f t="shared" si="234"/>
        <v>0</v>
      </c>
      <c r="AR1275" s="312"/>
      <c r="AS1275" s="312"/>
      <c r="AT1275" s="319"/>
    </row>
    <row r="1276" spans="1:46" ht="13" x14ac:dyDescent="0.2">
      <c r="A1276" s="121"/>
      <c r="B1276" s="4"/>
      <c r="C1276" s="4"/>
      <c r="D1276" s="4"/>
      <c r="E1276" s="4"/>
      <c r="F1276" s="275" t="str">
        <f>'料金、単位一覧'!$A$58</f>
        <v>栄養改善加算</v>
      </c>
      <c r="G1276" s="276"/>
      <c r="H1276" s="276"/>
      <c r="I1276" s="119" t="str">
        <f>VLOOKUP(F1276,'料金、単位一覧'!$A$44:$AD$65,26,0)</f>
        <v>月2回</v>
      </c>
      <c r="J1276" s="115">
        <f>VLOOKUP(F1276,'料金、単位一覧'!$A$44:$N$65,9,0)</f>
        <v>200</v>
      </c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>
        <f t="shared" si="232"/>
        <v>0</v>
      </c>
      <c r="AQ1276" s="31">
        <f>IF(AP1276&gt;2,2,AP1276)*J1276</f>
        <v>0</v>
      </c>
      <c r="AR1276" s="312"/>
      <c r="AS1276" s="312"/>
      <c r="AT1276" s="319"/>
    </row>
    <row r="1277" spans="1:46" ht="13" x14ac:dyDescent="0.2">
      <c r="A1277" s="121"/>
      <c r="B1277" s="4"/>
      <c r="C1277" s="4"/>
      <c r="D1277" s="4"/>
      <c r="E1277" s="4"/>
      <c r="F1277" s="275" t="str">
        <f>'料金、単位一覧'!$A$59</f>
        <v>口腔・栄養スクリーニング加算(Ⅰ)</v>
      </c>
      <c r="G1277" s="276"/>
      <c r="H1277" s="276"/>
      <c r="I1277" s="119" t="str">
        <f>VLOOKUP(F1277,'料金、単位一覧'!$A$44:$AD$65,26,0)</f>
        <v>月1回</v>
      </c>
      <c r="J1277" s="115">
        <f>VLOOKUP(F1277,'料金、単位一覧'!$A$44:$N$65,9,0)</f>
        <v>20</v>
      </c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>
        <f t="shared" si="232"/>
        <v>0</v>
      </c>
      <c r="AQ1277" s="31">
        <f t="shared" ref="AQ1277:AQ1278" si="235">IF(AP1277&gt;1,1,AP1277)*J1277</f>
        <v>0</v>
      </c>
      <c r="AR1277" s="312"/>
      <c r="AS1277" s="312"/>
      <c r="AT1277" s="319"/>
    </row>
    <row r="1278" spans="1:46" ht="13" x14ac:dyDescent="0.2">
      <c r="A1278" s="121"/>
      <c r="B1278" s="4"/>
      <c r="C1278" s="4"/>
      <c r="D1278" s="4"/>
      <c r="E1278" s="4"/>
      <c r="F1278" s="275" t="str">
        <f>'料金、単位一覧'!$A$60</f>
        <v>口腔・栄養スクリーニング加算(Ⅱ)</v>
      </c>
      <c r="G1278" s="276"/>
      <c r="H1278" s="276"/>
      <c r="I1278" s="119" t="str">
        <f>VLOOKUP(F1278,'料金、単位一覧'!$A$44:$AD$65,26,0)</f>
        <v>月1回</v>
      </c>
      <c r="J1278" s="115">
        <f>VLOOKUP(F1278,'料金、単位一覧'!$A$44:$N$65,9,0)</f>
        <v>5</v>
      </c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>
        <f t="shared" si="232"/>
        <v>0</v>
      </c>
      <c r="AQ1278" s="31">
        <f t="shared" si="235"/>
        <v>0</v>
      </c>
      <c r="AR1278" s="312"/>
      <c r="AS1278" s="312"/>
      <c r="AT1278" s="319"/>
    </row>
    <row r="1279" spans="1:46" ht="13" x14ac:dyDescent="0.2">
      <c r="A1279" s="121"/>
      <c r="B1279" s="4"/>
      <c r="C1279" s="4"/>
      <c r="D1279" s="4"/>
      <c r="E1279" s="4"/>
      <c r="F1279" s="275" t="str">
        <f>'料金、単位一覧'!$A$61</f>
        <v>口腔機能向上加算(Ⅰ)</v>
      </c>
      <c r="G1279" s="276"/>
      <c r="H1279" s="276"/>
      <c r="I1279" s="119" t="str">
        <f>VLOOKUP(F1279,'料金、単位一覧'!$A$44:$AD$65,26,0)</f>
        <v>月2回</v>
      </c>
      <c r="J1279" s="115">
        <f>VLOOKUP(F1279,'料金、単位一覧'!$A$44:$N$65,9,0)</f>
        <v>150</v>
      </c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>
        <f t="shared" si="232"/>
        <v>0</v>
      </c>
      <c r="AQ1279" s="31">
        <f t="shared" ref="AQ1279:AQ1280" si="236">IF(AP1279&gt;2,2,AP1279)*J1279</f>
        <v>0</v>
      </c>
      <c r="AR1279" s="312"/>
      <c r="AS1279" s="312"/>
      <c r="AT1279" s="319"/>
    </row>
    <row r="1280" spans="1:46" ht="12.65" customHeight="1" x14ac:dyDescent="0.2">
      <c r="A1280" s="121"/>
      <c r="B1280" s="4"/>
      <c r="C1280" s="4"/>
      <c r="D1280" s="4"/>
      <c r="E1280" s="4"/>
      <c r="F1280" s="275" t="str">
        <f>'料金、単位一覧'!$A$62</f>
        <v>口腔機能向上加算(Ⅱ)</v>
      </c>
      <c r="G1280" s="276"/>
      <c r="H1280" s="276"/>
      <c r="I1280" s="119" t="str">
        <f>VLOOKUP(F1280,'料金、単位一覧'!$A$44:$AD$65,26,0)</f>
        <v>月2回</v>
      </c>
      <c r="J1280" s="115">
        <f>VLOOKUP(F1280,'料金、単位一覧'!$A$44:$N$65,9,0)</f>
        <v>160</v>
      </c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>
        <f t="shared" si="232"/>
        <v>0</v>
      </c>
      <c r="AQ1280" s="31">
        <f t="shared" si="236"/>
        <v>0</v>
      </c>
      <c r="AR1280" s="312"/>
      <c r="AS1280" s="312"/>
      <c r="AT1280" s="319"/>
    </row>
    <row r="1281" spans="1:46" ht="13" x14ac:dyDescent="0.2">
      <c r="A1281" s="121"/>
      <c r="B1281" s="4"/>
      <c r="C1281" s="4"/>
      <c r="D1281" s="4"/>
      <c r="E1281" s="4"/>
      <c r="F1281" s="275" t="str">
        <f>'料金、単位一覧'!$A$63</f>
        <v>科学的介護推進体制加算</v>
      </c>
      <c r="G1281" s="276"/>
      <c r="H1281" s="276"/>
      <c r="I1281" s="119" t="str">
        <f>VLOOKUP(F1281,'料金、単位一覧'!$A$44:$AD$65,26,0)</f>
        <v>月1回</v>
      </c>
      <c r="J1281" s="115">
        <f>VLOOKUP(F1281,'料金、単位一覧'!$A$44:$N$65,9,0)</f>
        <v>40</v>
      </c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>
        <f t="shared" si="232"/>
        <v>0</v>
      </c>
      <c r="AQ1281" s="31">
        <f>IF(AP1281&gt;1,1,AP1281)*J1281</f>
        <v>0</v>
      </c>
      <c r="AR1281" s="312"/>
      <c r="AS1281" s="312"/>
      <c r="AT1281" s="319"/>
    </row>
    <row r="1282" spans="1:46" ht="13" x14ac:dyDescent="0.2">
      <c r="A1282" s="121"/>
      <c r="B1282" s="4"/>
      <c r="C1282" s="4"/>
      <c r="D1282" s="4"/>
      <c r="E1282" s="4"/>
      <c r="F1282" s="246" t="str">
        <f>'料金、単位一覧'!$A$68</f>
        <v>サービス提供体制強化加算(Ⅰ)</v>
      </c>
      <c r="G1282" s="247"/>
      <c r="H1282" s="247"/>
      <c r="I1282" s="248"/>
      <c r="J1282" s="115">
        <f>VLOOKUP(F1282,'料金、単位一覧'!$A$68:$N$70,9,0)</f>
        <v>22</v>
      </c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>
        <f t="shared" si="232"/>
        <v>0</v>
      </c>
      <c r="AQ1282" s="31">
        <f t="shared" ref="AQ1282:AQ1285" si="237">AP1282*J1282</f>
        <v>0</v>
      </c>
      <c r="AR1282" s="312"/>
      <c r="AS1282" s="312"/>
      <c r="AT1282" s="319"/>
    </row>
    <row r="1283" spans="1:46" ht="13" x14ac:dyDescent="0.2">
      <c r="A1283" s="122"/>
      <c r="B1283" s="123"/>
      <c r="C1283" s="123"/>
      <c r="D1283" s="123"/>
      <c r="E1283" s="37"/>
      <c r="F1283" s="246" t="str">
        <f>'料金、単位一覧'!$A$69</f>
        <v>サービス提供体制強化加算(Ⅱ)</v>
      </c>
      <c r="G1283" s="247"/>
      <c r="H1283" s="247"/>
      <c r="I1283" s="248"/>
      <c r="J1283" s="115">
        <f>VLOOKUP(F1283,'料金、単位一覧'!$A$68:$N$70,9,0)</f>
        <v>18</v>
      </c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>
        <f t="shared" si="232"/>
        <v>0</v>
      </c>
      <c r="AQ1283" s="31">
        <f t="shared" si="237"/>
        <v>0</v>
      </c>
      <c r="AR1283" s="312"/>
      <c r="AS1283" s="312"/>
      <c r="AT1283" s="319"/>
    </row>
    <row r="1284" spans="1:46" ht="13" x14ac:dyDescent="0.2">
      <c r="A1284" s="122"/>
      <c r="B1284" s="123"/>
      <c r="C1284" s="123"/>
      <c r="D1284" s="123"/>
      <c r="E1284" s="37"/>
      <c r="F1284" s="246" t="str">
        <f>'料金、単位一覧'!$A$70</f>
        <v>サービス提供体制強化加算(Ⅲ)</v>
      </c>
      <c r="G1284" s="247"/>
      <c r="H1284" s="247"/>
      <c r="I1284" s="248"/>
      <c r="J1284" s="115">
        <f>VLOOKUP(F1284,'料金、単位一覧'!$A$68:$N$70,9,0)</f>
        <v>6</v>
      </c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>
        <f t="shared" si="232"/>
        <v>0</v>
      </c>
      <c r="AQ1284" s="31">
        <f t="shared" si="237"/>
        <v>0</v>
      </c>
      <c r="AR1284" s="312"/>
      <c r="AS1284" s="312"/>
      <c r="AT1284" s="319"/>
    </row>
    <row r="1285" spans="1:46" ht="12.65" customHeight="1" x14ac:dyDescent="0.2">
      <c r="A1285" s="121"/>
      <c r="B1285" s="4"/>
      <c r="C1285" s="4"/>
      <c r="D1285" s="4"/>
      <c r="E1285" s="4"/>
      <c r="F1285" s="246" t="s">
        <v>207</v>
      </c>
      <c r="G1285" s="247"/>
      <c r="H1285" s="247"/>
      <c r="I1285" s="248"/>
      <c r="J1285" s="124">
        <f>'料金、単位一覧'!$I$73</f>
        <v>-47</v>
      </c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>
        <f>IF(SUM($K$6:$AO$18)&gt;0,0,SUM(K1285:AO1285))</f>
        <v>0</v>
      </c>
      <c r="AQ1285" s="31">
        <f t="shared" si="237"/>
        <v>0</v>
      </c>
      <c r="AR1285" s="313"/>
      <c r="AS1285" s="313"/>
      <c r="AT1285" s="320"/>
    </row>
    <row r="1286" spans="1:46" ht="12.65" customHeight="1" x14ac:dyDescent="0.2">
      <c r="A1286" s="121"/>
      <c r="B1286" s="296" t="s">
        <v>208</v>
      </c>
      <c r="C1286" s="296"/>
      <c r="D1286" s="296"/>
      <c r="E1286" s="296"/>
      <c r="F1286" s="280" t="str">
        <f>'料金、単位一覧'!$A$99</f>
        <v>昼食代</v>
      </c>
      <c r="G1286" s="281"/>
      <c r="H1286" s="281"/>
      <c r="I1286" s="281"/>
      <c r="J1286" s="125">
        <f>VLOOKUP(F1286,'料金、単位一覧'!$A$99:$N$113,9,0)</f>
        <v>0</v>
      </c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  <c r="AP1286" s="25">
        <f>SUM(K1286:AO1286)</f>
        <v>0</v>
      </c>
      <c r="AQ1286" s="126" t="s">
        <v>217</v>
      </c>
      <c r="AR1286" s="127">
        <f>AP1286*J1286</f>
        <v>0</v>
      </c>
      <c r="AS1286" s="128"/>
      <c r="AT1286" s="129">
        <f>AR1286</f>
        <v>0</v>
      </c>
    </row>
    <row r="1287" spans="1:46" ht="12.65" customHeight="1" x14ac:dyDescent="0.2">
      <c r="A1287" s="121"/>
      <c r="B1287" s="296"/>
      <c r="C1287" s="296"/>
      <c r="D1287" s="296"/>
      <c r="E1287" s="296"/>
      <c r="F1287" s="280" t="str">
        <f>'料金、単位一覧'!$A$100</f>
        <v>おやつ代</v>
      </c>
      <c r="G1287" s="281"/>
      <c r="H1287" s="281"/>
      <c r="I1287" s="281"/>
      <c r="J1287" s="125">
        <f>VLOOKUP(F1287,'料金、単位一覧'!$A$99:$N$113,9,0)</f>
        <v>0</v>
      </c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>
        <f t="shared" ref="AP1287:AP1299" si="238">SUM(K1287:AO1287)</f>
        <v>0</v>
      </c>
      <c r="AQ1287" s="126" t="s">
        <v>217</v>
      </c>
      <c r="AR1287" s="127">
        <f>IFERROR(AP1287*J1287,"")</f>
        <v>0</v>
      </c>
      <c r="AS1287" s="34"/>
      <c r="AT1287" s="130">
        <f t="shared" ref="AT1287:AT1298" si="239">AR1287</f>
        <v>0</v>
      </c>
    </row>
    <row r="1288" spans="1:46" ht="12.65" customHeight="1" x14ac:dyDescent="0.2">
      <c r="A1288" s="121"/>
      <c r="B1288" s="296"/>
      <c r="C1288" s="296"/>
      <c r="D1288" s="296"/>
      <c r="E1288" s="296"/>
      <c r="F1288" s="280" t="str">
        <f>'料金、単位一覧'!$A$101</f>
        <v>パット代</v>
      </c>
      <c r="G1288" s="281"/>
      <c r="H1288" s="281"/>
      <c r="I1288" s="281"/>
      <c r="J1288" s="125">
        <f>VLOOKUP(F1288,'料金、単位一覧'!$A$99:$N$113,9,0)</f>
        <v>0</v>
      </c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>
        <f t="shared" si="238"/>
        <v>0</v>
      </c>
      <c r="AQ1288" s="126" t="s">
        <v>217</v>
      </c>
      <c r="AR1288" s="127">
        <f t="shared" ref="AR1288:AR1299" si="240">AP1288*J1288</f>
        <v>0</v>
      </c>
      <c r="AS1288" s="34"/>
      <c r="AT1288" s="130">
        <f t="shared" si="239"/>
        <v>0</v>
      </c>
    </row>
    <row r="1289" spans="1:46" ht="12.65" customHeight="1" x14ac:dyDescent="0.2">
      <c r="A1289" s="121"/>
      <c r="B1289" s="296"/>
      <c r="C1289" s="296"/>
      <c r="D1289" s="296"/>
      <c r="E1289" s="296"/>
      <c r="F1289" s="280" t="str">
        <f>'料金、単位一覧'!$A$102</f>
        <v>リハビリパンツ代</v>
      </c>
      <c r="G1289" s="281"/>
      <c r="H1289" s="281"/>
      <c r="I1289" s="281"/>
      <c r="J1289" s="125">
        <f>VLOOKUP(F1289,'料金、単位一覧'!$A$99:$N$113,9,0)</f>
        <v>0</v>
      </c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>
        <f t="shared" si="238"/>
        <v>0</v>
      </c>
      <c r="AQ1289" s="126" t="s">
        <v>217</v>
      </c>
      <c r="AR1289" s="127">
        <f t="shared" si="240"/>
        <v>0</v>
      </c>
      <c r="AS1289" s="34"/>
      <c r="AT1289" s="130">
        <f t="shared" si="239"/>
        <v>0</v>
      </c>
    </row>
    <row r="1290" spans="1:46" ht="12.65" customHeight="1" x14ac:dyDescent="0.2">
      <c r="A1290" s="121"/>
      <c r="B1290" s="296"/>
      <c r="C1290" s="296"/>
      <c r="D1290" s="296"/>
      <c r="E1290" s="296"/>
      <c r="F1290" s="280" t="str">
        <f>'料金、単位一覧'!$A$103</f>
        <v>おむつ代</v>
      </c>
      <c r="G1290" s="281"/>
      <c r="H1290" s="281"/>
      <c r="I1290" s="281"/>
      <c r="J1290" s="125">
        <f>VLOOKUP(F1290,'料金、単位一覧'!$A$99:$N$113,9,0)</f>
        <v>0</v>
      </c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>
        <f t="shared" si="238"/>
        <v>0</v>
      </c>
      <c r="AQ1290" s="126" t="s">
        <v>217</v>
      </c>
      <c r="AR1290" s="127">
        <f t="shared" si="240"/>
        <v>0</v>
      </c>
      <c r="AS1290" s="34"/>
      <c r="AT1290" s="130">
        <f t="shared" si="239"/>
        <v>0</v>
      </c>
    </row>
    <row r="1291" spans="1:46" ht="12.65" customHeight="1" x14ac:dyDescent="0.2">
      <c r="A1291" s="121"/>
      <c r="B1291" s="296"/>
      <c r="C1291" s="296"/>
      <c r="D1291" s="296"/>
      <c r="E1291" s="296"/>
      <c r="F1291" s="280" t="str">
        <f>'料金、単位一覧'!$A$104</f>
        <v>お泊りサービス</v>
      </c>
      <c r="G1291" s="281"/>
      <c r="H1291" s="281"/>
      <c r="I1291" s="281"/>
      <c r="J1291" s="125">
        <f>VLOOKUP(F1291,'料金、単位一覧'!$A$99:$N$113,9,0)</f>
        <v>0</v>
      </c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>
        <f t="shared" si="238"/>
        <v>0</v>
      </c>
      <c r="AQ1291" s="126" t="s">
        <v>217</v>
      </c>
      <c r="AR1291" s="127">
        <f t="shared" si="240"/>
        <v>0</v>
      </c>
      <c r="AS1291" s="34"/>
      <c r="AT1291" s="130">
        <f t="shared" si="239"/>
        <v>0</v>
      </c>
    </row>
    <row r="1292" spans="1:46" ht="12.65" customHeight="1" x14ac:dyDescent="0.2">
      <c r="A1292" s="121"/>
      <c r="B1292" s="296"/>
      <c r="C1292" s="296"/>
      <c r="D1292" s="296"/>
      <c r="E1292" s="296"/>
      <c r="F1292" s="280" t="str">
        <f>'料金、単位一覧'!$A$105</f>
        <v>シーツ交換代</v>
      </c>
      <c r="G1292" s="281"/>
      <c r="H1292" s="281"/>
      <c r="I1292" s="281"/>
      <c r="J1292" s="125">
        <f>VLOOKUP(F1292,'料金、単位一覧'!$A$99:$N$113,9,0)</f>
        <v>0</v>
      </c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>
        <f t="shared" si="238"/>
        <v>0</v>
      </c>
      <c r="AQ1292" s="126" t="s">
        <v>217</v>
      </c>
      <c r="AR1292" s="127">
        <f t="shared" si="240"/>
        <v>0</v>
      </c>
      <c r="AS1292" s="34"/>
      <c r="AT1292" s="130">
        <f t="shared" si="239"/>
        <v>0</v>
      </c>
    </row>
    <row r="1293" spans="1:46" ht="12.65" customHeight="1" x14ac:dyDescent="0.2">
      <c r="A1293" s="121"/>
      <c r="B1293" s="296"/>
      <c r="C1293" s="296"/>
      <c r="D1293" s="296"/>
      <c r="E1293" s="296"/>
      <c r="F1293" s="280" t="str">
        <f>'料金、単位一覧'!$A$106</f>
        <v>夕食代</v>
      </c>
      <c r="G1293" s="281"/>
      <c r="H1293" s="281"/>
      <c r="I1293" s="281"/>
      <c r="J1293" s="125">
        <f>VLOOKUP(F1293,'料金、単位一覧'!$A$99:$N$113,9,0)</f>
        <v>0</v>
      </c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>
        <f t="shared" si="238"/>
        <v>0</v>
      </c>
      <c r="AQ1293" s="126" t="s">
        <v>217</v>
      </c>
      <c r="AR1293" s="127">
        <f t="shared" si="240"/>
        <v>0</v>
      </c>
      <c r="AS1293" s="34"/>
      <c r="AT1293" s="130">
        <f t="shared" si="239"/>
        <v>0</v>
      </c>
    </row>
    <row r="1294" spans="1:46" ht="12.65" customHeight="1" x14ac:dyDescent="0.2">
      <c r="A1294" s="121"/>
      <c r="B1294" s="296"/>
      <c r="C1294" s="296"/>
      <c r="D1294" s="296"/>
      <c r="E1294" s="296"/>
      <c r="F1294" s="280" t="str">
        <f>'料金、単位一覧'!$A$107</f>
        <v>朝食代</v>
      </c>
      <c r="G1294" s="281"/>
      <c r="H1294" s="281"/>
      <c r="I1294" s="281"/>
      <c r="J1294" s="125">
        <f>VLOOKUP(F1294,'料金、単位一覧'!$A$99:$N$113,9,0)</f>
        <v>0</v>
      </c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>
        <f t="shared" si="238"/>
        <v>0</v>
      </c>
      <c r="AQ1294" s="126" t="s">
        <v>217</v>
      </c>
      <c r="AR1294" s="127">
        <f t="shared" si="240"/>
        <v>0</v>
      </c>
      <c r="AS1294" s="34"/>
      <c r="AT1294" s="130">
        <f t="shared" si="239"/>
        <v>0</v>
      </c>
    </row>
    <row r="1295" spans="1:46" ht="12.65" customHeight="1" x14ac:dyDescent="0.2">
      <c r="A1295" s="121"/>
      <c r="B1295" s="296"/>
      <c r="C1295" s="296"/>
      <c r="D1295" s="296"/>
      <c r="E1295" s="296"/>
      <c r="F1295" s="280" t="str">
        <f>'料金、単位一覧'!$A$108</f>
        <v>時間外利用料</v>
      </c>
      <c r="G1295" s="281"/>
      <c r="H1295" s="281"/>
      <c r="I1295" s="281"/>
      <c r="J1295" s="125">
        <f>VLOOKUP(F1295,'料金、単位一覧'!$A$99:$N$113,9,0)</f>
        <v>0</v>
      </c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>
        <f t="shared" si="238"/>
        <v>0</v>
      </c>
      <c r="AQ1295" s="126" t="s">
        <v>217</v>
      </c>
      <c r="AR1295" s="127">
        <f t="shared" si="240"/>
        <v>0</v>
      </c>
      <c r="AS1295" s="34"/>
      <c r="AT1295" s="130">
        <f t="shared" si="239"/>
        <v>0</v>
      </c>
    </row>
    <row r="1296" spans="1:46" ht="12.65" customHeight="1" x14ac:dyDescent="0.2">
      <c r="A1296" s="121"/>
      <c r="B1296" s="296"/>
      <c r="C1296" s="296"/>
      <c r="D1296" s="296"/>
      <c r="E1296" s="296"/>
      <c r="F1296" s="280" t="str">
        <f>'料金、単位一覧'!$A$109</f>
        <v>洗濯代</v>
      </c>
      <c r="G1296" s="281"/>
      <c r="H1296" s="281"/>
      <c r="I1296" s="281"/>
      <c r="J1296" s="125">
        <f>VLOOKUP(F1296,'料金、単位一覧'!$A$99:$N$113,9,0)</f>
        <v>0</v>
      </c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>
        <f t="shared" si="238"/>
        <v>0</v>
      </c>
      <c r="AQ1296" s="126" t="s">
        <v>217</v>
      </c>
      <c r="AR1296" s="127">
        <f t="shared" si="240"/>
        <v>0</v>
      </c>
      <c r="AS1296" s="34"/>
      <c r="AT1296" s="130">
        <f t="shared" si="239"/>
        <v>0</v>
      </c>
    </row>
    <row r="1297" spans="1:46" ht="12.65" customHeight="1" x14ac:dyDescent="0.2">
      <c r="A1297" s="121"/>
      <c r="B1297" s="296"/>
      <c r="C1297" s="296"/>
      <c r="D1297" s="296"/>
      <c r="E1297" s="296"/>
      <c r="F1297" s="280" t="str">
        <f>'料金、単位一覧'!$A$110</f>
        <v>通院サポート（最初の３時間）</v>
      </c>
      <c r="G1297" s="281"/>
      <c r="H1297" s="281"/>
      <c r="I1297" s="281"/>
      <c r="J1297" s="125">
        <f>VLOOKUP(F1297,'料金、単位一覧'!$A$99:$N$113,9,0)</f>
        <v>0</v>
      </c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>
        <f t="shared" si="238"/>
        <v>0</v>
      </c>
      <c r="AQ1297" s="126" t="s">
        <v>217</v>
      </c>
      <c r="AR1297" s="127">
        <f t="shared" si="240"/>
        <v>0</v>
      </c>
      <c r="AS1297" s="34"/>
      <c r="AT1297" s="130">
        <f t="shared" si="239"/>
        <v>0</v>
      </c>
    </row>
    <row r="1298" spans="1:46" ht="12.65" customHeight="1" x14ac:dyDescent="0.2">
      <c r="A1298" s="121"/>
      <c r="B1298" s="296"/>
      <c r="C1298" s="296"/>
      <c r="D1298" s="296"/>
      <c r="E1298" s="296"/>
      <c r="F1298" s="280" t="str">
        <f>'料金、単位一覧'!$A$111</f>
        <v>通院サポート延長（１時間毎）</v>
      </c>
      <c r="G1298" s="281"/>
      <c r="H1298" s="281"/>
      <c r="I1298" s="281"/>
      <c r="J1298" s="125">
        <f>VLOOKUP(F1298,'料金、単位一覧'!$A$99:$N$113,9,0)</f>
        <v>0</v>
      </c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>
        <f t="shared" si="238"/>
        <v>0</v>
      </c>
      <c r="AQ1298" s="126" t="s">
        <v>217</v>
      </c>
      <c r="AR1298" s="127">
        <f t="shared" si="240"/>
        <v>0</v>
      </c>
      <c r="AS1298" s="34"/>
      <c r="AT1298" s="130">
        <f t="shared" si="239"/>
        <v>0</v>
      </c>
    </row>
    <row r="1299" spans="1:46" ht="12.65" customHeight="1" x14ac:dyDescent="0.2">
      <c r="A1299" s="121"/>
      <c r="B1299" s="296"/>
      <c r="C1299" s="296"/>
      <c r="D1299" s="296"/>
      <c r="E1299" s="296"/>
      <c r="F1299" s="280" t="str">
        <f>'料金、単位一覧'!$A$112</f>
        <v>保険外事業利用（要介護）</v>
      </c>
      <c r="G1299" s="281"/>
      <c r="H1299" s="281"/>
      <c r="I1299" s="281"/>
      <c r="J1299" s="125">
        <f>VLOOKUP(F1299,'料金、単位一覧'!$A$99:$N$113,9,0)</f>
        <v>0</v>
      </c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>
        <f t="shared" si="238"/>
        <v>0</v>
      </c>
      <c r="AQ1299" s="126" t="s">
        <v>217</v>
      </c>
      <c r="AR1299" s="127">
        <f t="shared" si="240"/>
        <v>0</v>
      </c>
      <c r="AS1299" s="34"/>
      <c r="AT1299" s="130">
        <f>AR1299</f>
        <v>0</v>
      </c>
    </row>
    <row r="1300" spans="1:46" ht="12.65" customHeight="1" x14ac:dyDescent="0.2">
      <c r="A1300" s="121"/>
      <c r="B1300" s="296"/>
      <c r="C1300" s="296"/>
      <c r="D1300" s="296"/>
      <c r="E1300" s="296"/>
      <c r="F1300" s="280" t="str">
        <f>'料金、単位一覧'!$A$113</f>
        <v>通所介護実費請求（要支援）</v>
      </c>
      <c r="G1300" s="281"/>
      <c r="H1300" s="281"/>
      <c r="I1300" s="281"/>
      <c r="J1300" s="131">
        <f>VLOOKUP(F1300,'料金、単位一覧'!$A$99:$N$113,9,0)</f>
        <v>0</v>
      </c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>
        <f>SUM(K1300:AO1300)</f>
        <v>0</v>
      </c>
      <c r="AQ1300" s="126" t="s">
        <v>217</v>
      </c>
      <c r="AR1300" s="127">
        <f>AP1300*J1300</f>
        <v>0</v>
      </c>
      <c r="AS1300" s="34"/>
      <c r="AT1300" s="130">
        <f>AR1300</f>
        <v>0</v>
      </c>
    </row>
    <row r="1301" spans="1:46" ht="12.65" customHeight="1" x14ac:dyDescent="0.2">
      <c r="A1301" s="121"/>
      <c r="B1301" s="296" t="s">
        <v>218</v>
      </c>
      <c r="C1301" s="296"/>
      <c r="D1301" s="296"/>
      <c r="E1301" s="296"/>
      <c r="F1301" s="181"/>
      <c r="G1301" s="300"/>
      <c r="H1301" s="300"/>
      <c r="I1301" s="301"/>
      <c r="J1301" s="132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126" t="s">
        <v>217</v>
      </c>
      <c r="AQ1301" s="126" t="s">
        <v>217</v>
      </c>
      <c r="AR1301" s="127"/>
      <c r="AS1301" s="34"/>
      <c r="AT1301" s="130">
        <f t="shared" ref="AT1301:AT1303" si="241">AR1301</f>
        <v>0</v>
      </c>
    </row>
    <row r="1302" spans="1:46" ht="12.65" customHeight="1" x14ac:dyDescent="0.2">
      <c r="A1302" s="121"/>
      <c r="B1302" s="296"/>
      <c r="C1302" s="296"/>
      <c r="D1302" s="296"/>
      <c r="E1302" s="296"/>
      <c r="F1302" s="181"/>
      <c r="G1302" s="300"/>
      <c r="H1302" s="300"/>
      <c r="I1302" s="301"/>
      <c r="J1302" s="132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126" t="s">
        <v>217</v>
      </c>
      <c r="AQ1302" s="126" t="s">
        <v>217</v>
      </c>
      <c r="AR1302" s="127"/>
      <c r="AS1302" s="34"/>
      <c r="AT1302" s="130">
        <f t="shared" si="241"/>
        <v>0</v>
      </c>
    </row>
    <row r="1303" spans="1:46" ht="12.65" customHeight="1" thickBot="1" x14ac:dyDescent="0.25">
      <c r="A1303" s="121"/>
      <c r="B1303" s="314"/>
      <c r="C1303" s="314"/>
      <c r="D1303" s="314"/>
      <c r="E1303" s="314"/>
      <c r="F1303" s="302"/>
      <c r="G1303" s="303"/>
      <c r="H1303" s="303"/>
      <c r="I1303" s="304"/>
      <c r="J1303" s="133"/>
      <c r="K1303" s="102"/>
      <c r="L1303" s="102"/>
      <c r="M1303" s="102"/>
      <c r="N1303" s="102"/>
      <c r="O1303" s="102"/>
      <c r="P1303" s="102"/>
      <c r="Q1303" s="102"/>
      <c r="R1303" s="102"/>
      <c r="S1303" s="102"/>
      <c r="T1303" s="102"/>
      <c r="U1303" s="102"/>
      <c r="V1303" s="102"/>
      <c r="W1303" s="102"/>
      <c r="X1303" s="102"/>
      <c r="Y1303" s="102"/>
      <c r="Z1303" s="102"/>
      <c r="AA1303" s="102"/>
      <c r="AB1303" s="102"/>
      <c r="AC1303" s="102"/>
      <c r="AD1303" s="102"/>
      <c r="AE1303" s="102"/>
      <c r="AF1303" s="102"/>
      <c r="AG1303" s="102"/>
      <c r="AH1303" s="102"/>
      <c r="AI1303" s="102"/>
      <c r="AJ1303" s="102"/>
      <c r="AK1303" s="102"/>
      <c r="AL1303" s="102"/>
      <c r="AM1303" s="102"/>
      <c r="AN1303" s="102"/>
      <c r="AO1303" s="102"/>
      <c r="AP1303" s="134" t="s">
        <v>217</v>
      </c>
      <c r="AQ1303" s="134" t="s">
        <v>217</v>
      </c>
      <c r="AR1303" s="135"/>
      <c r="AS1303" s="135"/>
      <c r="AT1303" s="136">
        <f t="shared" si="241"/>
        <v>0</v>
      </c>
    </row>
    <row r="1304" spans="1:46" ht="30" customHeight="1" thickBot="1" x14ac:dyDescent="0.25">
      <c r="A1304" s="315" t="s">
        <v>9</v>
      </c>
      <c r="B1304" s="316"/>
      <c r="C1304" s="316"/>
      <c r="D1304" s="316"/>
      <c r="E1304" s="317"/>
      <c r="F1304" s="297">
        <f>SUM(AT1240:AT1303)</f>
        <v>0</v>
      </c>
      <c r="G1304" s="298"/>
      <c r="H1304" s="298"/>
      <c r="I1304" s="299"/>
      <c r="J1304" s="137"/>
      <c r="K1304" s="309" t="s">
        <v>28</v>
      </c>
      <c r="L1304" s="306"/>
      <c r="M1304" s="306"/>
      <c r="N1304" s="306"/>
      <c r="O1304" s="307"/>
      <c r="P1304" s="310">
        <f>SUM(AT1240:AT1285)</f>
        <v>0</v>
      </c>
      <c r="Q1304" s="298"/>
      <c r="R1304" s="298"/>
      <c r="S1304" s="298"/>
      <c r="T1304" s="299"/>
      <c r="U1304" s="305" t="s">
        <v>29</v>
      </c>
      <c r="V1304" s="306"/>
      <c r="W1304" s="306"/>
      <c r="X1304" s="306"/>
      <c r="Y1304" s="307"/>
      <c r="Z1304" s="310">
        <f>SUM(AT1286:AT1303)</f>
        <v>0</v>
      </c>
      <c r="AA1304" s="298"/>
      <c r="AB1304" s="298"/>
      <c r="AC1304" s="298"/>
      <c r="AD1304" s="299"/>
      <c r="AE1304" s="305" t="s">
        <v>30</v>
      </c>
      <c r="AF1304" s="306"/>
      <c r="AG1304" s="306"/>
      <c r="AH1304" s="306"/>
      <c r="AI1304" s="307"/>
      <c r="AJ1304" s="308">
        <f>SUM(AQ1241:AQ1260,AQ1262:AQ1285)</f>
        <v>0</v>
      </c>
      <c r="AK1304" s="298"/>
      <c r="AL1304" s="298"/>
      <c r="AM1304" s="298"/>
      <c r="AN1304" s="298"/>
      <c r="AO1304" s="299"/>
      <c r="AP1304" s="138"/>
      <c r="AQ1304" s="139"/>
      <c r="AR1304" s="139"/>
      <c r="AS1304" s="139"/>
      <c r="AT1304" s="140"/>
    </row>
  </sheetData>
  <sheetProtection selectLockedCells="1"/>
  <mergeCells count="1914">
    <mergeCell ref="A264:E264"/>
    <mergeCell ref="B99:E99"/>
    <mergeCell ref="A82:E83"/>
    <mergeCell ref="A217:E217"/>
    <mergeCell ref="A165:E165"/>
    <mergeCell ref="A135:E135"/>
    <mergeCell ref="A136:D145"/>
    <mergeCell ref="E136:E145"/>
    <mergeCell ref="A70:E70"/>
    <mergeCell ref="A69:E69"/>
    <mergeCell ref="A1176:D1185"/>
    <mergeCell ref="E1176:E1185"/>
    <mergeCell ref="A932:E932"/>
    <mergeCell ref="A880:E880"/>
    <mergeCell ref="A849:E849"/>
    <mergeCell ref="B636:E650"/>
    <mergeCell ref="B651:E653"/>
    <mergeCell ref="B701:E715"/>
    <mergeCell ref="B716:E718"/>
    <mergeCell ref="B766:E780"/>
    <mergeCell ref="B781:E783"/>
    <mergeCell ref="B831:E845"/>
    <mergeCell ref="B846:E848"/>
    <mergeCell ref="B896:E910"/>
    <mergeCell ref="B911:E913"/>
    <mergeCell ref="B961:E975"/>
    <mergeCell ref="B246:E260"/>
    <mergeCell ref="B261:E263"/>
    <mergeCell ref="B311:E325"/>
    <mergeCell ref="B326:E328"/>
    <mergeCell ref="B376:E390"/>
    <mergeCell ref="B441:E455"/>
    <mergeCell ref="U1304:Y1304"/>
    <mergeCell ref="Z1304:AD1304"/>
    <mergeCell ref="AE1304:AI1304"/>
    <mergeCell ref="AJ1304:AO1304"/>
    <mergeCell ref="B1301:E1303"/>
    <mergeCell ref="F1292:I1292"/>
    <mergeCell ref="F1293:I1293"/>
    <mergeCell ref="F1294:I1294"/>
    <mergeCell ref="F1295:I1295"/>
    <mergeCell ref="F1296:I1296"/>
    <mergeCell ref="F1297:I1297"/>
    <mergeCell ref="F1298:I1298"/>
    <mergeCell ref="F1299:I1299"/>
    <mergeCell ref="F1300:I1300"/>
    <mergeCell ref="B1286:E1300"/>
    <mergeCell ref="B66:E68"/>
    <mergeCell ref="F1271:H1271"/>
    <mergeCell ref="F1272:H1272"/>
    <mergeCell ref="F1273:H1273"/>
    <mergeCell ref="F1286:I1286"/>
    <mergeCell ref="F1287:I1287"/>
    <mergeCell ref="F1288:I1288"/>
    <mergeCell ref="F1289:I1289"/>
    <mergeCell ref="F1290:I1290"/>
    <mergeCell ref="F1291:I1291"/>
    <mergeCell ref="F1301:I1301"/>
    <mergeCell ref="F1302:I1302"/>
    <mergeCell ref="F1303:I1303"/>
    <mergeCell ref="A1304:E1304"/>
    <mergeCell ref="F1304:I1304"/>
    <mergeCell ref="K1304:O1304"/>
    <mergeCell ref="A979:E979"/>
    <mergeCell ref="B456:E458"/>
    <mergeCell ref="B506:E520"/>
    <mergeCell ref="B521:E523"/>
    <mergeCell ref="B571:E585"/>
    <mergeCell ref="F1270:H1270"/>
    <mergeCell ref="F1265:H1265"/>
    <mergeCell ref="A1261:E1262"/>
    <mergeCell ref="F1261:I1261"/>
    <mergeCell ref="F1262:H1262"/>
    <mergeCell ref="B1236:E1238"/>
    <mergeCell ref="F1231:I1231"/>
    <mergeCell ref="F1232:I1232"/>
    <mergeCell ref="F1233:I1233"/>
    <mergeCell ref="F1234:I1234"/>
    <mergeCell ref="F1235:I1235"/>
    <mergeCell ref="B1221:E1235"/>
    <mergeCell ref="A1196:E1197"/>
    <mergeCell ref="F1196:I1196"/>
    <mergeCell ref="F1197:H1197"/>
    <mergeCell ref="A1198:E1198"/>
    <mergeCell ref="B976:E978"/>
    <mergeCell ref="A540:E541"/>
    <mergeCell ref="A542:E542"/>
    <mergeCell ref="A543:E544"/>
    <mergeCell ref="A545:E545"/>
    <mergeCell ref="F1220:I1220"/>
    <mergeCell ref="F1221:I1221"/>
    <mergeCell ref="F1222:I1222"/>
    <mergeCell ref="F1236:I1236"/>
    <mergeCell ref="F1237:I1237"/>
    <mergeCell ref="A546:E547"/>
    <mergeCell ref="A1240:E1240"/>
    <mergeCell ref="P1304:T1304"/>
    <mergeCell ref="AT1241:AT1285"/>
    <mergeCell ref="F1242:I1242"/>
    <mergeCell ref="F1243:I1243"/>
    <mergeCell ref="F1244:I1244"/>
    <mergeCell ref="F1245:I1245"/>
    <mergeCell ref="F1246:I1246"/>
    <mergeCell ref="F1247:I1247"/>
    <mergeCell ref="F1248:I1248"/>
    <mergeCell ref="F1249:I1249"/>
    <mergeCell ref="F1250:I1250"/>
    <mergeCell ref="A1251:E1251"/>
    <mergeCell ref="F1251:I1251"/>
    <mergeCell ref="A1252:E1253"/>
    <mergeCell ref="F1252:I1252"/>
    <mergeCell ref="F1253:I1253"/>
    <mergeCell ref="A1254:E1254"/>
    <mergeCell ref="F1254:I1254"/>
    <mergeCell ref="A1255:E1256"/>
    <mergeCell ref="F1255:I1255"/>
    <mergeCell ref="F1256:I1256"/>
    <mergeCell ref="A1257:E1257"/>
    <mergeCell ref="F1257:I1257"/>
    <mergeCell ref="A1258:E1259"/>
    <mergeCell ref="F1258:I1258"/>
    <mergeCell ref="F1259:I1259"/>
    <mergeCell ref="A1260:E1260"/>
    <mergeCell ref="F1260:I1260"/>
    <mergeCell ref="A1263:E1263"/>
    <mergeCell ref="F1263:H1263"/>
    <mergeCell ref="A1264:E1265"/>
    <mergeCell ref="F1264:H1264"/>
    <mergeCell ref="K1240:AP1240"/>
    <mergeCell ref="A1241:D1250"/>
    <mergeCell ref="E1241:E1250"/>
    <mergeCell ref="F1241:I1241"/>
    <mergeCell ref="F1275:H1275"/>
    <mergeCell ref="F1276:H1276"/>
    <mergeCell ref="F1277:H1277"/>
    <mergeCell ref="F1278:H1278"/>
    <mergeCell ref="F1279:H1279"/>
    <mergeCell ref="A1266:E1267"/>
    <mergeCell ref="F1266:H1266"/>
    <mergeCell ref="F1267:H1267"/>
    <mergeCell ref="B1268:E1268"/>
    <mergeCell ref="F1268:H1268"/>
    <mergeCell ref="B1269:E1269"/>
    <mergeCell ref="F1269:H1269"/>
    <mergeCell ref="A1270:E1270"/>
    <mergeCell ref="A1201:E1202"/>
    <mergeCell ref="F1201:H1201"/>
    <mergeCell ref="F1202:H1202"/>
    <mergeCell ref="B1203:E1203"/>
    <mergeCell ref="F1203:H1203"/>
    <mergeCell ref="B1204:E1204"/>
    <mergeCell ref="F1204:H1204"/>
    <mergeCell ref="A1205:E1205"/>
    <mergeCell ref="F1205:H1205"/>
    <mergeCell ref="F1206:H1206"/>
    <mergeCell ref="K1239:O1239"/>
    <mergeCell ref="P1239:T1239"/>
    <mergeCell ref="U1239:Y1239"/>
    <mergeCell ref="Z1239:AD1239"/>
    <mergeCell ref="F1176:I1176"/>
    <mergeCell ref="AR1176:AR1220"/>
    <mergeCell ref="AE1239:AI1239"/>
    <mergeCell ref="AJ1239:AO1239"/>
    <mergeCell ref="A1239:E1239"/>
    <mergeCell ref="F1239:I1239"/>
    <mergeCell ref="AS1176:AS1220"/>
    <mergeCell ref="AR1241:AR1285"/>
    <mergeCell ref="AS1241:AS1285"/>
    <mergeCell ref="F1282:I1282"/>
    <mergeCell ref="F1283:I1283"/>
    <mergeCell ref="F1284:I1284"/>
    <mergeCell ref="F1285:I1285"/>
    <mergeCell ref="F1274:H1274"/>
    <mergeCell ref="F1209:H1209"/>
    <mergeCell ref="F1210:H1210"/>
    <mergeCell ref="F1211:H1211"/>
    <mergeCell ref="F1212:H1212"/>
    <mergeCell ref="F1213:H1213"/>
    <mergeCell ref="F1214:H1214"/>
    <mergeCell ref="F1215:H1215"/>
    <mergeCell ref="F1216:H1216"/>
    <mergeCell ref="F1217:I1217"/>
    <mergeCell ref="F1218:I1218"/>
    <mergeCell ref="F1219:I1219"/>
    <mergeCell ref="F1238:I1238"/>
    <mergeCell ref="F1223:I1223"/>
    <mergeCell ref="F1224:I1224"/>
    <mergeCell ref="F1225:I1225"/>
    <mergeCell ref="F1226:I1226"/>
    <mergeCell ref="F1227:I1227"/>
    <mergeCell ref="F1228:I1228"/>
    <mergeCell ref="F1229:I1229"/>
    <mergeCell ref="F1230:I1230"/>
    <mergeCell ref="F1280:H1280"/>
    <mergeCell ref="F1281:H1281"/>
    <mergeCell ref="F1200:H1200"/>
    <mergeCell ref="F1240:I1240"/>
    <mergeCell ref="AT1176:AT1220"/>
    <mergeCell ref="F1177:I1177"/>
    <mergeCell ref="F1178:I1178"/>
    <mergeCell ref="F1179:I1179"/>
    <mergeCell ref="F1180:I1180"/>
    <mergeCell ref="F1181:I1181"/>
    <mergeCell ref="F1182:I1182"/>
    <mergeCell ref="F1183:I1183"/>
    <mergeCell ref="F1184:I1184"/>
    <mergeCell ref="F1185:I1185"/>
    <mergeCell ref="A1186:E1186"/>
    <mergeCell ref="F1186:I1186"/>
    <mergeCell ref="A1187:E1188"/>
    <mergeCell ref="F1187:I1187"/>
    <mergeCell ref="F1188:I1188"/>
    <mergeCell ref="A1189:E1189"/>
    <mergeCell ref="F1189:I1189"/>
    <mergeCell ref="A1190:E1191"/>
    <mergeCell ref="F1190:I1190"/>
    <mergeCell ref="F1191:I1191"/>
    <mergeCell ref="A1192:E1192"/>
    <mergeCell ref="F1192:I1192"/>
    <mergeCell ref="A1193:E1194"/>
    <mergeCell ref="F1193:I1193"/>
    <mergeCell ref="F1194:I1194"/>
    <mergeCell ref="A1195:E1195"/>
    <mergeCell ref="F1195:I1195"/>
    <mergeCell ref="F1207:H1207"/>
    <mergeCell ref="F1208:H1208"/>
    <mergeCell ref="F1198:H1198"/>
    <mergeCell ref="A1199:E1200"/>
    <mergeCell ref="F1199:H1199"/>
    <mergeCell ref="F1171:I1171"/>
    <mergeCell ref="F1172:I1172"/>
    <mergeCell ref="F1173:I1173"/>
    <mergeCell ref="A1174:E1174"/>
    <mergeCell ref="F1174:I1174"/>
    <mergeCell ref="K1174:O1174"/>
    <mergeCell ref="P1174:T1174"/>
    <mergeCell ref="U1174:Y1174"/>
    <mergeCell ref="Z1174:AD1174"/>
    <mergeCell ref="AE1174:AI1174"/>
    <mergeCell ref="AJ1174:AO1174"/>
    <mergeCell ref="A1175:E1175"/>
    <mergeCell ref="F1175:I1175"/>
    <mergeCell ref="K1175:AP1175"/>
    <mergeCell ref="B1171:E1173"/>
    <mergeCell ref="K1109:O1109"/>
    <mergeCell ref="P1109:T1109"/>
    <mergeCell ref="U1109:Y1109"/>
    <mergeCell ref="Z1109:AD1109"/>
    <mergeCell ref="AE1109:AI1109"/>
    <mergeCell ref="AJ1109:AO1109"/>
    <mergeCell ref="A1110:E1110"/>
    <mergeCell ref="K1110:AP1110"/>
    <mergeCell ref="A1111:D1120"/>
    <mergeCell ref="E1111:E1120"/>
    <mergeCell ref="F1159:I1159"/>
    <mergeCell ref="F1160:I1160"/>
    <mergeCell ref="F1161:I1161"/>
    <mergeCell ref="F1162:I1162"/>
    <mergeCell ref="F1163:I1163"/>
    <mergeCell ref="F1169:I1169"/>
    <mergeCell ref="F1164:I1164"/>
    <mergeCell ref="AR1111:AR1155"/>
    <mergeCell ref="AS1111:AS1155"/>
    <mergeCell ref="AT1111:AT1155"/>
    <mergeCell ref="A1121:E1121"/>
    <mergeCell ref="A1122:E1123"/>
    <mergeCell ref="A1124:E1124"/>
    <mergeCell ref="A1125:E1126"/>
    <mergeCell ref="A1127:E1127"/>
    <mergeCell ref="A1128:E1129"/>
    <mergeCell ref="A1130:E1130"/>
    <mergeCell ref="A1131:E1132"/>
    <mergeCell ref="F1132:H1132"/>
    <mergeCell ref="A1133:E1133"/>
    <mergeCell ref="F1133:H1133"/>
    <mergeCell ref="A1134:E1135"/>
    <mergeCell ref="F1134:H1134"/>
    <mergeCell ref="F1135:H1135"/>
    <mergeCell ref="A1136:E1137"/>
    <mergeCell ref="F1136:H1136"/>
    <mergeCell ref="F1137:H1137"/>
    <mergeCell ref="B1138:E1138"/>
    <mergeCell ref="F1138:H1138"/>
    <mergeCell ref="K1044:O1044"/>
    <mergeCell ref="P1044:T1044"/>
    <mergeCell ref="U1044:Y1044"/>
    <mergeCell ref="Z1044:AD1044"/>
    <mergeCell ref="AE1044:AI1044"/>
    <mergeCell ref="AJ1044:AO1044"/>
    <mergeCell ref="K1045:AP1045"/>
    <mergeCell ref="A1046:D1055"/>
    <mergeCell ref="E1046:E1055"/>
    <mergeCell ref="AR1046:AR1090"/>
    <mergeCell ref="AS1046:AS1090"/>
    <mergeCell ref="AT1046:AT1090"/>
    <mergeCell ref="A1056:E1056"/>
    <mergeCell ref="A1060:E1061"/>
    <mergeCell ref="A1062:E1062"/>
    <mergeCell ref="A1063:E1064"/>
    <mergeCell ref="A1065:E1065"/>
    <mergeCell ref="A1066:E1067"/>
    <mergeCell ref="F1067:H1067"/>
    <mergeCell ref="A1068:E1068"/>
    <mergeCell ref="F1068:H1068"/>
    <mergeCell ref="A1069:E1070"/>
    <mergeCell ref="F1069:H1069"/>
    <mergeCell ref="F1070:H1070"/>
    <mergeCell ref="A1071:E1072"/>
    <mergeCell ref="F1071:H1071"/>
    <mergeCell ref="F1072:H1072"/>
    <mergeCell ref="B1073:E1073"/>
    <mergeCell ref="F1073:H1073"/>
    <mergeCell ref="B1074:E1074"/>
    <mergeCell ref="F1074:H1074"/>
    <mergeCell ref="A1075:E1075"/>
    <mergeCell ref="AT981:AT1025"/>
    <mergeCell ref="A991:E991"/>
    <mergeCell ref="A992:E993"/>
    <mergeCell ref="A994:E994"/>
    <mergeCell ref="A995:E996"/>
    <mergeCell ref="A997:E997"/>
    <mergeCell ref="A998:E999"/>
    <mergeCell ref="A1000:E1000"/>
    <mergeCell ref="A1001:E1002"/>
    <mergeCell ref="F1002:H1002"/>
    <mergeCell ref="A1003:E1003"/>
    <mergeCell ref="F1003:H1003"/>
    <mergeCell ref="A1004:E1005"/>
    <mergeCell ref="F1004:H1004"/>
    <mergeCell ref="F1005:H1005"/>
    <mergeCell ref="A1006:E1007"/>
    <mergeCell ref="F1006:H1006"/>
    <mergeCell ref="F1007:H1007"/>
    <mergeCell ref="B1008:E1008"/>
    <mergeCell ref="F1008:H1008"/>
    <mergeCell ref="B1009:E1009"/>
    <mergeCell ref="F1009:H1009"/>
    <mergeCell ref="A1010:E1010"/>
    <mergeCell ref="F1010:H1010"/>
    <mergeCell ref="F1011:H1011"/>
    <mergeCell ref="F1012:H1012"/>
    <mergeCell ref="F1013:H1013"/>
    <mergeCell ref="F1014:H1014"/>
    <mergeCell ref="F1015:H1015"/>
    <mergeCell ref="F1016:H1016"/>
    <mergeCell ref="F1017:H1017"/>
    <mergeCell ref="F1018:H1018"/>
    <mergeCell ref="K979:O979"/>
    <mergeCell ref="P979:T979"/>
    <mergeCell ref="U979:Y979"/>
    <mergeCell ref="Z979:AD979"/>
    <mergeCell ref="AE979:AI979"/>
    <mergeCell ref="AJ979:AO979"/>
    <mergeCell ref="A980:E980"/>
    <mergeCell ref="K980:AP980"/>
    <mergeCell ref="A981:D990"/>
    <mergeCell ref="E981:E990"/>
    <mergeCell ref="A914:E914"/>
    <mergeCell ref="K914:O914"/>
    <mergeCell ref="P914:T914"/>
    <mergeCell ref="U914:Y914"/>
    <mergeCell ref="Z914:AD914"/>
    <mergeCell ref="AE914:AI914"/>
    <mergeCell ref="AJ914:AO914"/>
    <mergeCell ref="A915:E915"/>
    <mergeCell ref="K915:AP915"/>
    <mergeCell ref="A916:D925"/>
    <mergeCell ref="E916:E925"/>
    <mergeCell ref="F979:I979"/>
    <mergeCell ref="F980:I980"/>
    <mergeCell ref="F973:I973"/>
    <mergeCell ref="F974:I974"/>
    <mergeCell ref="F975:I975"/>
    <mergeCell ref="F976:I976"/>
    <mergeCell ref="F977:I977"/>
    <mergeCell ref="F978:I978"/>
    <mergeCell ref="F967:I967"/>
    <mergeCell ref="F968:I968"/>
    <mergeCell ref="F969:I969"/>
    <mergeCell ref="AR916:AR960"/>
    <mergeCell ref="AS916:AS960"/>
    <mergeCell ref="AT916:AT960"/>
    <mergeCell ref="A926:E926"/>
    <mergeCell ref="A927:E928"/>
    <mergeCell ref="A929:E929"/>
    <mergeCell ref="A930:E931"/>
    <mergeCell ref="F937:H937"/>
    <mergeCell ref="F938:H938"/>
    <mergeCell ref="F939:H939"/>
    <mergeCell ref="F940:H940"/>
    <mergeCell ref="A941:E942"/>
    <mergeCell ref="F941:H941"/>
    <mergeCell ref="F942:H942"/>
    <mergeCell ref="B943:E943"/>
    <mergeCell ref="F943:H943"/>
    <mergeCell ref="B944:E944"/>
    <mergeCell ref="F944:H944"/>
    <mergeCell ref="A945:E945"/>
    <mergeCell ref="F945:H945"/>
    <mergeCell ref="F957:I957"/>
    <mergeCell ref="F946:H946"/>
    <mergeCell ref="F947:H947"/>
    <mergeCell ref="F948:H948"/>
    <mergeCell ref="A939:E940"/>
    <mergeCell ref="A935:E935"/>
    <mergeCell ref="F935:I935"/>
    <mergeCell ref="A936:E937"/>
    <mergeCell ref="F936:I936"/>
    <mergeCell ref="A938:E938"/>
    <mergeCell ref="F930:I930"/>
    <mergeCell ref="F931:I931"/>
    <mergeCell ref="A850:E850"/>
    <mergeCell ref="K850:AP850"/>
    <mergeCell ref="A851:D860"/>
    <mergeCell ref="E851:E860"/>
    <mergeCell ref="AR851:AR895"/>
    <mergeCell ref="AS851:AS895"/>
    <mergeCell ref="AT851:AT895"/>
    <mergeCell ref="A861:E861"/>
    <mergeCell ref="A862:E863"/>
    <mergeCell ref="A864:E864"/>
    <mergeCell ref="A865:E866"/>
    <mergeCell ref="A867:E867"/>
    <mergeCell ref="A868:E869"/>
    <mergeCell ref="A870:E870"/>
    <mergeCell ref="A871:E872"/>
    <mergeCell ref="F872:H872"/>
    <mergeCell ref="A873:E873"/>
    <mergeCell ref="F873:H873"/>
    <mergeCell ref="A874:E875"/>
    <mergeCell ref="F874:H874"/>
    <mergeCell ref="F875:H875"/>
    <mergeCell ref="A876:E877"/>
    <mergeCell ref="F876:H876"/>
    <mergeCell ref="F877:H877"/>
    <mergeCell ref="B878:E878"/>
    <mergeCell ref="F878:H878"/>
    <mergeCell ref="B879:E879"/>
    <mergeCell ref="F879:H879"/>
    <mergeCell ref="F880:H880"/>
    <mergeCell ref="F895:I895"/>
    <mergeCell ref="F881:H881"/>
    <mergeCell ref="F882:H882"/>
    <mergeCell ref="AS786:AS830"/>
    <mergeCell ref="AT786:AT830"/>
    <mergeCell ref="A796:E796"/>
    <mergeCell ref="A797:E798"/>
    <mergeCell ref="A799:E799"/>
    <mergeCell ref="A800:E801"/>
    <mergeCell ref="A802:E802"/>
    <mergeCell ref="A803:E804"/>
    <mergeCell ref="A805:E805"/>
    <mergeCell ref="A806:E807"/>
    <mergeCell ref="F807:H807"/>
    <mergeCell ref="A808:E808"/>
    <mergeCell ref="F808:H808"/>
    <mergeCell ref="A809:E810"/>
    <mergeCell ref="F809:H809"/>
    <mergeCell ref="F810:H810"/>
    <mergeCell ref="A811:E812"/>
    <mergeCell ref="F811:H811"/>
    <mergeCell ref="F812:H812"/>
    <mergeCell ref="B813:E813"/>
    <mergeCell ref="F813:H813"/>
    <mergeCell ref="B814:E814"/>
    <mergeCell ref="F814:H814"/>
    <mergeCell ref="A815:E815"/>
    <mergeCell ref="F815:H815"/>
    <mergeCell ref="F816:H816"/>
    <mergeCell ref="F817:H817"/>
    <mergeCell ref="F818:H818"/>
    <mergeCell ref="F819:H819"/>
    <mergeCell ref="F820:H820"/>
    <mergeCell ref="F821:H821"/>
    <mergeCell ref="F822:H822"/>
    <mergeCell ref="AT721:AT765"/>
    <mergeCell ref="A731:E731"/>
    <mergeCell ref="A732:E733"/>
    <mergeCell ref="A734:E734"/>
    <mergeCell ref="A735:E736"/>
    <mergeCell ref="A737:E737"/>
    <mergeCell ref="A738:E739"/>
    <mergeCell ref="A740:E740"/>
    <mergeCell ref="A741:E742"/>
    <mergeCell ref="F742:H742"/>
    <mergeCell ref="A743:E743"/>
    <mergeCell ref="F743:H743"/>
    <mergeCell ref="A744:E745"/>
    <mergeCell ref="F744:H744"/>
    <mergeCell ref="F745:H745"/>
    <mergeCell ref="A746:E747"/>
    <mergeCell ref="F746:H746"/>
    <mergeCell ref="F747:H747"/>
    <mergeCell ref="B748:E748"/>
    <mergeCell ref="F748:H748"/>
    <mergeCell ref="B749:E749"/>
    <mergeCell ref="F749:H749"/>
    <mergeCell ref="A750:E750"/>
    <mergeCell ref="F750:H750"/>
    <mergeCell ref="F751:H751"/>
    <mergeCell ref="F752:H752"/>
    <mergeCell ref="F753:H753"/>
    <mergeCell ref="F754:H754"/>
    <mergeCell ref="F755:H755"/>
    <mergeCell ref="F756:H756"/>
    <mergeCell ref="F757:H757"/>
    <mergeCell ref="F758:H758"/>
    <mergeCell ref="F692:H692"/>
    <mergeCell ref="F693:H693"/>
    <mergeCell ref="F694:H694"/>
    <mergeCell ref="F695:H695"/>
    <mergeCell ref="F696:H696"/>
    <mergeCell ref="A719:E719"/>
    <mergeCell ref="K719:O719"/>
    <mergeCell ref="P719:T719"/>
    <mergeCell ref="U719:Y719"/>
    <mergeCell ref="Z719:AD719"/>
    <mergeCell ref="AE719:AI719"/>
    <mergeCell ref="AJ719:AO719"/>
    <mergeCell ref="A720:E720"/>
    <mergeCell ref="K720:AP720"/>
    <mergeCell ref="A721:D730"/>
    <mergeCell ref="E721:E730"/>
    <mergeCell ref="A654:E654"/>
    <mergeCell ref="K654:O654"/>
    <mergeCell ref="P654:T654"/>
    <mergeCell ref="U654:Y654"/>
    <mergeCell ref="Z654:AD654"/>
    <mergeCell ref="AE654:AI654"/>
    <mergeCell ref="AJ654:AO654"/>
    <mergeCell ref="A655:E655"/>
    <mergeCell ref="K655:AP655"/>
    <mergeCell ref="A656:D665"/>
    <mergeCell ref="E656:E665"/>
    <mergeCell ref="F719:I719"/>
    <mergeCell ref="F720:I720"/>
    <mergeCell ref="F715:I715"/>
    <mergeCell ref="F716:I716"/>
    <mergeCell ref="F717:I717"/>
    <mergeCell ref="AR656:AR700"/>
    <mergeCell ref="AS656:AS700"/>
    <mergeCell ref="AT656:AT700"/>
    <mergeCell ref="A672:E672"/>
    <mergeCell ref="A673:E674"/>
    <mergeCell ref="A676:E677"/>
    <mergeCell ref="F677:H677"/>
    <mergeCell ref="A678:E678"/>
    <mergeCell ref="F678:H678"/>
    <mergeCell ref="A679:E680"/>
    <mergeCell ref="F679:H679"/>
    <mergeCell ref="F680:H680"/>
    <mergeCell ref="A681:E682"/>
    <mergeCell ref="F681:H681"/>
    <mergeCell ref="F682:H682"/>
    <mergeCell ref="B683:E683"/>
    <mergeCell ref="F683:H683"/>
    <mergeCell ref="B684:E684"/>
    <mergeCell ref="F684:H684"/>
    <mergeCell ref="A685:E685"/>
    <mergeCell ref="F685:H685"/>
    <mergeCell ref="F697:I697"/>
    <mergeCell ref="F686:H686"/>
    <mergeCell ref="F687:H687"/>
    <mergeCell ref="A675:E675"/>
    <mergeCell ref="F675:I675"/>
    <mergeCell ref="F676:I676"/>
    <mergeCell ref="F674:I674"/>
    <mergeCell ref="A669:E669"/>
    <mergeCell ref="F669:I669"/>
    <mergeCell ref="A670:E671"/>
    <mergeCell ref="F670:I670"/>
    <mergeCell ref="AT591:AT635"/>
    <mergeCell ref="A601:E601"/>
    <mergeCell ref="A602:E603"/>
    <mergeCell ref="A604:E604"/>
    <mergeCell ref="A605:E606"/>
    <mergeCell ref="A607:E607"/>
    <mergeCell ref="A608:E609"/>
    <mergeCell ref="A610:E610"/>
    <mergeCell ref="A611:E612"/>
    <mergeCell ref="F612:H612"/>
    <mergeCell ref="A613:E613"/>
    <mergeCell ref="F613:H613"/>
    <mergeCell ref="A614:E615"/>
    <mergeCell ref="F614:H614"/>
    <mergeCell ref="F615:H615"/>
    <mergeCell ref="A616:E617"/>
    <mergeCell ref="F616:H616"/>
    <mergeCell ref="F617:H617"/>
    <mergeCell ref="B618:E618"/>
    <mergeCell ref="F618:H618"/>
    <mergeCell ref="B619:E619"/>
    <mergeCell ref="F619:H619"/>
    <mergeCell ref="F620:H620"/>
    <mergeCell ref="F621:H621"/>
    <mergeCell ref="F622:H622"/>
    <mergeCell ref="F623:H623"/>
    <mergeCell ref="F624:H624"/>
    <mergeCell ref="F625:H625"/>
    <mergeCell ref="F626:H626"/>
    <mergeCell ref="F627:H627"/>
    <mergeCell ref="F628:H628"/>
    <mergeCell ref="F629:H629"/>
    <mergeCell ref="A589:E589"/>
    <mergeCell ref="K589:O589"/>
    <mergeCell ref="P589:T589"/>
    <mergeCell ref="U589:Y589"/>
    <mergeCell ref="Z589:AD589"/>
    <mergeCell ref="AE589:AI589"/>
    <mergeCell ref="AJ589:AO589"/>
    <mergeCell ref="A590:E590"/>
    <mergeCell ref="K590:AP590"/>
    <mergeCell ref="A591:D600"/>
    <mergeCell ref="E591:E600"/>
    <mergeCell ref="F500:H500"/>
    <mergeCell ref="F501:H501"/>
    <mergeCell ref="A524:E524"/>
    <mergeCell ref="K524:O524"/>
    <mergeCell ref="P524:T524"/>
    <mergeCell ref="U524:Y524"/>
    <mergeCell ref="Z524:AD524"/>
    <mergeCell ref="AE524:AI524"/>
    <mergeCell ref="AJ524:AO524"/>
    <mergeCell ref="A525:E525"/>
    <mergeCell ref="K525:AP525"/>
    <mergeCell ref="A526:D535"/>
    <mergeCell ref="E526:E535"/>
    <mergeCell ref="F571:I571"/>
    <mergeCell ref="F572:I572"/>
    <mergeCell ref="F598:I598"/>
    <mergeCell ref="F599:I599"/>
    <mergeCell ref="B586:E588"/>
    <mergeCell ref="A536:E536"/>
    <mergeCell ref="A537:E538"/>
    <mergeCell ref="A539:E539"/>
    <mergeCell ref="A548:E548"/>
    <mergeCell ref="F548:H548"/>
    <mergeCell ref="A549:E550"/>
    <mergeCell ref="F549:H549"/>
    <mergeCell ref="F550:H550"/>
    <mergeCell ref="F551:H551"/>
    <mergeCell ref="F567:I567"/>
    <mergeCell ref="F568:I568"/>
    <mergeCell ref="A551:E552"/>
    <mergeCell ref="B553:E553"/>
    <mergeCell ref="B554:E554"/>
    <mergeCell ref="A555:E555"/>
    <mergeCell ref="F556:H556"/>
    <mergeCell ref="F557:H557"/>
    <mergeCell ref="F558:H558"/>
    <mergeCell ref="F563:H563"/>
    <mergeCell ref="F564:H564"/>
    <mergeCell ref="F565:H565"/>
    <mergeCell ref="F566:H566"/>
    <mergeCell ref="F555:H555"/>
    <mergeCell ref="AS461:AS505"/>
    <mergeCell ref="AT461:AT505"/>
    <mergeCell ref="A471:E471"/>
    <mergeCell ref="A472:E473"/>
    <mergeCell ref="A474:E474"/>
    <mergeCell ref="A475:E476"/>
    <mergeCell ref="A477:E477"/>
    <mergeCell ref="A478:E479"/>
    <mergeCell ref="A480:E480"/>
    <mergeCell ref="A481:E482"/>
    <mergeCell ref="F482:H482"/>
    <mergeCell ref="A483:E483"/>
    <mergeCell ref="F483:H483"/>
    <mergeCell ref="A484:E485"/>
    <mergeCell ref="F484:H484"/>
    <mergeCell ref="F485:H485"/>
    <mergeCell ref="A486:E487"/>
    <mergeCell ref="F486:H486"/>
    <mergeCell ref="F487:H487"/>
    <mergeCell ref="B488:E488"/>
    <mergeCell ref="F488:H488"/>
    <mergeCell ref="B489:E489"/>
    <mergeCell ref="F489:H489"/>
    <mergeCell ref="A490:E490"/>
    <mergeCell ref="F494:H494"/>
    <mergeCell ref="F495:H495"/>
    <mergeCell ref="Z459:AD459"/>
    <mergeCell ref="AE459:AI459"/>
    <mergeCell ref="AJ459:AO459"/>
    <mergeCell ref="A460:E460"/>
    <mergeCell ref="K460:AP460"/>
    <mergeCell ref="A461:D470"/>
    <mergeCell ref="E461:E470"/>
    <mergeCell ref="AR461:AR505"/>
    <mergeCell ref="F479:I479"/>
    <mergeCell ref="F480:I480"/>
    <mergeCell ref="F481:I481"/>
    <mergeCell ref="F472:I472"/>
    <mergeCell ref="F473:I473"/>
    <mergeCell ref="F474:I474"/>
    <mergeCell ref="F475:I475"/>
    <mergeCell ref="F476:I476"/>
    <mergeCell ref="F477:I477"/>
    <mergeCell ref="F470:I470"/>
    <mergeCell ref="F471:I471"/>
    <mergeCell ref="F496:H496"/>
    <mergeCell ref="F497:H497"/>
    <mergeCell ref="F498:H498"/>
    <mergeCell ref="F499:H499"/>
    <mergeCell ref="A459:E459"/>
    <mergeCell ref="U459:Y459"/>
    <mergeCell ref="F469:I469"/>
    <mergeCell ref="F502:I502"/>
    <mergeCell ref="F503:I503"/>
    <mergeCell ref="F490:H490"/>
    <mergeCell ref="F491:H491"/>
    <mergeCell ref="F492:H492"/>
    <mergeCell ref="F493:H493"/>
    <mergeCell ref="K329:O329"/>
    <mergeCell ref="P329:T329"/>
    <mergeCell ref="U329:Y329"/>
    <mergeCell ref="Z329:AD329"/>
    <mergeCell ref="AE329:AI329"/>
    <mergeCell ref="AJ329:AO329"/>
    <mergeCell ref="K330:AP330"/>
    <mergeCell ref="A331:D340"/>
    <mergeCell ref="E331:E340"/>
    <mergeCell ref="F389:I389"/>
    <mergeCell ref="F390:I390"/>
    <mergeCell ref="F391:I391"/>
    <mergeCell ref="F392:I392"/>
    <mergeCell ref="F393:I393"/>
    <mergeCell ref="F385:I385"/>
    <mergeCell ref="F386:I386"/>
    <mergeCell ref="AT396:AT440"/>
    <mergeCell ref="A406:E406"/>
    <mergeCell ref="A407:E408"/>
    <mergeCell ref="A409:E409"/>
    <mergeCell ref="A410:E411"/>
    <mergeCell ref="A412:E412"/>
    <mergeCell ref="A413:E414"/>
    <mergeCell ref="A415:E415"/>
    <mergeCell ref="A416:E417"/>
    <mergeCell ref="F417:H417"/>
    <mergeCell ref="A418:E418"/>
    <mergeCell ref="F418:H418"/>
    <mergeCell ref="A419:E420"/>
    <mergeCell ref="F419:H419"/>
    <mergeCell ref="F420:H420"/>
    <mergeCell ref="A421:E422"/>
    <mergeCell ref="AR331:AR375"/>
    <mergeCell ref="AS331:AS375"/>
    <mergeCell ref="AT331:AT375"/>
    <mergeCell ref="A341:E341"/>
    <mergeCell ref="A345:E346"/>
    <mergeCell ref="A347:E347"/>
    <mergeCell ref="A348:E349"/>
    <mergeCell ref="A350:E350"/>
    <mergeCell ref="A351:E352"/>
    <mergeCell ref="F352:H352"/>
    <mergeCell ref="A353:E353"/>
    <mergeCell ref="F353:H353"/>
    <mergeCell ref="A354:E355"/>
    <mergeCell ref="F354:H354"/>
    <mergeCell ref="F355:H355"/>
    <mergeCell ref="A356:E357"/>
    <mergeCell ref="F356:H356"/>
    <mergeCell ref="F357:H357"/>
    <mergeCell ref="B358:E358"/>
    <mergeCell ref="F358:H358"/>
    <mergeCell ref="B359:E359"/>
    <mergeCell ref="F359:H359"/>
    <mergeCell ref="A360:E360"/>
    <mergeCell ref="F345:I345"/>
    <mergeCell ref="F346:I346"/>
    <mergeCell ref="A344:E344"/>
    <mergeCell ref="F344:I344"/>
    <mergeCell ref="F339:I339"/>
    <mergeCell ref="F340:I340"/>
    <mergeCell ref="F341:I341"/>
    <mergeCell ref="A342:E343"/>
    <mergeCell ref="F342:I342"/>
    <mergeCell ref="AT266:AT310"/>
    <mergeCell ref="A276:E276"/>
    <mergeCell ref="A277:E278"/>
    <mergeCell ref="A279:E279"/>
    <mergeCell ref="A280:E281"/>
    <mergeCell ref="A282:E282"/>
    <mergeCell ref="A283:E284"/>
    <mergeCell ref="A285:E285"/>
    <mergeCell ref="A286:E287"/>
    <mergeCell ref="F287:H287"/>
    <mergeCell ref="A288:E288"/>
    <mergeCell ref="F288:H288"/>
    <mergeCell ref="A289:E290"/>
    <mergeCell ref="F289:H289"/>
    <mergeCell ref="F290:H290"/>
    <mergeCell ref="A291:E292"/>
    <mergeCell ref="F291:H291"/>
    <mergeCell ref="F292:H292"/>
    <mergeCell ref="B293:E293"/>
    <mergeCell ref="F293:H293"/>
    <mergeCell ref="B294:E294"/>
    <mergeCell ref="F294:H294"/>
    <mergeCell ref="A295:E295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K264:O264"/>
    <mergeCell ref="P264:T264"/>
    <mergeCell ref="U264:Y264"/>
    <mergeCell ref="Z264:AD264"/>
    <mergeCell ref="AE264:AI264"/>
    <mergeCell ref="AJ264:AO264"/>
    <mergeCell ref="A265:E265"/>
    <mergeCell ref="K265:AP265"/>
    <mergeCell ref="A266:D275"/>
    <mergeCell ref="E266:E275"/>
    <mergeCell ref="A199:E199"/>
    <mergeCell ref="K199:O199"/>
    <mergeCell ref="P199:T199"/>
    <mergeCell ref="U199:Y199"/>
    <mergeCell ref="Z199:AD199"/>
    <mergeCell ref="AE199:AI199"/>
    <mergeCell ref="AJ199:AO199"/>
    <mergeCell ref="A200:E200"/>
    <mergeCell ref="K200:AP200"/>
    <mergeCell ref="A201:D210"/>
    <mergeCell ref="E201:E210"/>
    <mergeCell ref="F264:I264"/>
    <mergeCell ref="F265:I265"/>
    <mergeCell ref="F258:I258"/>
    <mergeCell ref="F259:I259"/>
    <mergeCell ref="F260:I260"/>
    <mergeCell ref="F261:I261"/>
    <mergeCell ref="F262:I262"/>
    <mergeCell ref="F263:I263"/>
    <mergeCell ref="F252:I252"/>
    <mergeCell ref="F253:I253"/>
    <mergeCell ref="F254:I254"/>
    <mergeCell ref="AR201:AR245"/>
    <mergeCell ref="AS201:AS245"/>
    <mergeCell ref="AT201:AT245"/>
    <mergeCell ref="A211:E211"/>
    <mergeCell ref="A212:E213"/>
    <mergeCell ref="A214:E214"/>
    <mergeCell ref="A215:E216"/>
    <mergeCell ref="F222:H222"/>
    <mergeCell ref="F223:H223"/>
    <mergeCell ref="F224:H224"/>
    <mergeCell ref="F225:H225"/>
    <mergeCell ref="A226:E227"/>
    <mergeCell ref="F226:H226"/>
    <mergeCell ref="F227:H227"/>
    <mergeCell ref="B228:E228"/>
    <mergeCell ref="F228:H228"/>
    <mergeCell ref="B229:E229"/>
    <mergeCell ref="F229:H229"/>
    <mergeCell ref="A230:E230"/>
    <mergeCell ref="F230:H230"/>
    <mergeCell ref="F231:H231"/>
    <mergeCell ref="F242:I242"/>
    <mergeCell ref="F232:H232"/>
    <mergeCell ref="F233:H233"/>
    <mergeCell ref="A224:E225"/>
    <mergeCell ref="A220:E220"/>
    <mergeCell ref="F220:I220"/>
    <mergeCell ref="A221:E222"/>
    <mergeCell ref="F221:I221"/>
    <mergeCell ref="A223:E223"/>
    <mergeCell ref="F215:I215"/>
    <mergeCell ref="F216:I216"/>
    <mergeCell ref="AT136:AT180"/>
    <mergeCell ref="A146:E146"/>
    <mergeCell ref="A147:E148"/>
    <mergeCell ref="A149:E149"/>
    <mergeCell ref="A150:E151"/>
    <mergeCell ref="A152:E152"/>
    <mergeCell ref="A153:E154"/>
    <mergeCell ref="A155:E155"/>
    <mergeCell ref="A156:E157"/>
    <mergeCell ref="F157:H157"/>
    <mergeCell ref="A158:E158"/>
    <mergeCell ref="F158:H158"/>
    <mergeCell ref="A159:E160"/>
    <mergeCell ref="F159:H159"/>
    <mergeCell ref="F160:H160"/>
    <mergeCell ref="A161:E162"/>
    <mergeCell ref="F161:H161"/>
    <mergeCell ref="F162:H162"/>
    <mergeCell ref="B163:E163"/>
    <mergeCell ref="F163:H163"/>
    <mergeCell ref="B164:E164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A134:E134"/>
    <mergeCell ref="K134:O134"/>
    <mergeCell ref="A84:E84"/>
    <mergeCell ref="A85:E86"/>
    <mergeCell ref="A87:E87"/>
    <mergeCell ref="A88:E89"/>
    <mergeCell ref="A90:E90"/>
    <mergeCell ref="A91:E92"/>
    <mergeCell ref="F92:H92"/>
    <mergeCell ref="A93:E93"/>
    <mergeCell ref="F93:H93"/>
    <mergeCell ref="A94:E95"/>
    <mergeCell ref="F94:H94"/>
    <mergeCell ref="F95:H95"/>
    <mergeCell ref="A96:E97"/>
    <mergeCell ref="F96:H96"/>
    <mergeCell ref="F97:H97"/>
    <mergeCell ref="B98:E98"/>
    <mergeCell ref="F117:I117"/>
    <mergeCell ref="F118:I118"/>
    <mergeCell ref="F112:I112"/>
    <mergeCell ref="F113:I113"/>
    <mergeCell ref="B116:E130"/>
    <mergeCell ref="B131:E133"/>
    <mergeCell ref="F116:I116"/>
    <mergeCell ref="A100:E100"/>
    <mergeCell ref="F114:I114"/>
    <mergeCell ref="F115:I115"/>
    <mergeCell ref="F103:H103"/>
    <mergeCell ref="F104:H104"/>
    <mergeCell ref="F105:H105"/>
    <mergeCell ref="F106:H106"/>
    <mergeCell ref="AT6:AT50"/>
    <mergeCell ref="AS6:AS50"/>
    <mergeCell ref="AR6:AR50"/>
    <mergeCell ref="A6:D15"/>
    <mergeCell ref="E6:E15"/>
    <mergeCell ref="AP3:AP4"/>
    <mergeCell ref="AT2:AT3"/>
    <mergeCell ref="AS2:AS3"/>
    <mergeCell ref="AR2:AR3"/>
    <mergeCell ref="AQ2:AQ3"/>
    <mergeCell ref="F65:I65"/>
    <mergeCell ref="F1158:I1158"/>
    <mergeCell ref="F1152:I1152"/>
    <mergeCell ref="F1153:I1153"/>
    <mergeCell ref="F1154:I1154"/>
    <mergeCell ref="F1117:I1117"/>
    <mergeCell ref="F1118:I1118"/>
    <mergeCell ref="F1119:I1119"/>
    <mergeCell ref="F1120:I1120"/>
    <mergeCell ref="F1121:I1121"/>
    <mergeCell ref="F1122:I1122"/>
    <mergeCell ref="F1115:I1115"/>
    <mergeCell ref="F1116:I1116"/>
    <mergeCell ref="F1123:I1123"/>
    <mergeCell ref="F1124:I1124"/>
    <mergeCell ref="F1125:I1125"/>
    <mergeCell ref="F1114:I1114"/>
    <mergeCell ref="AR71:AR115"/>
    <mergeCell ref="AS71:AS115"/>
    <mergeCell ref="AT71:AT115"/>
    <mergeCell ref="A81:E81"/>
    <mergeCell ref="F99:H99"/>
    <mergeCell ref="F1165:I1165"/>
    <mergeCell ref="F1166:I1166"/>
    <mergeCell ref="F1167:I1167"/>
    <mergeCell ref="F1168:I1168"/>
    <mergeCell ref="F1126:I1126"/>
    <mergeCell ref="F1127:I1127"/>
    <mergeCell ref="F1128:I1128"/>
    <mergeCell ref="F1129:I1129"/>
    <mergeCell ref="F1130:I1130"/>
    <mergeCell ref="F1131:I1131"/>
    <mergeCell ref="F1155:I1155"/>
    <mergeCell ref="F1156:I1156"/>
    <mergeCell ref="F1157:I1157"/>
    <mergeCell ref="B1139:E1139"/>
    <mergeCell ref="F1139:H1139"/>
    <mergeCell ref="A1140:E1140"/>
    <mergeCell ref="F1140:H1140"/>
    <mergeCell ref="F1141:H1141"/>
    <mergeCell ref="F1142:H1142"/>
    <mergeCell ref="F1143:H1143"/>
    <mergeCell ref="F1144:H1144"/>
    <mergeCell ref="F1145:H1145"/>
    <mergeCell ref="F1146:H1146"/>
    <mergeCell ref="F1147:H1147"/>
    <mergeCell ref="F1148:H1148"/>
    <mergeCell ref="F1149:H1149"/>
    <mergeCell ref="F1150:H1150"/>
    <mergeCell ref="F1151:H1151"/>
    <mergeCell ref="B1156:E1170"/>
    <mergeCell ref="F1170:I1170"/>
    <mergeCell ref="F1110:I1110"/>
    <mergeCell ref="F1111:I1111"/>
    <mergeCell ref="F1112:I1112"/>
    <mergeCell ref="F1113:I1113"/>
    <mergeCell ref="F1104:I1104"/>
    <mergeCell ref="F1105:I1105"/>
    <mergeCell ref="F1106:I1106"/>
    <mergeCell ref="F1107:I1107"/>
    <mergeCell ref="F1108:I1108"/>
    <mergeCell ref="F1100:I1100"/>
    <mergeCell ref="F1101:I1101"/>
    <mergeCell ref="F1102:I1102"/>
    <mergeCell ref="F1103:I1103"/>
    <mergeCell ref="F1098:I1098"/>
    <mergeCell ref="F1099:I1099"/>
    <mergeCell ref="F1089:I1089"/>
    <mergeCell ref="F1090:I1090"/>
    <mergeCell ref="F1091:I1091"/>
    <mergeCell ref="F1092:I1092"/>
    <mergeCell ref="F1093:I1093"/>
    <mergeCell ref="F1094:I1094"/>
    <mergeCell ref="F1087:I1087"/>
    <mergeCell ref="F1088:I1088"/>
    <mergeCell ref="A1109:E1109"/>
    <mergeCell ref="F1109:I1109"/>
    <mergeCell ref="F1083:H1083"/>
    <mergeCell ref="F1084:H1084"/>
    <mergeCell ref="F1085:H1085"/>
    <mergeCell ref="F1086:H1086"/>
    <mergeCell ref="F1062:I1062"/>
    <mergeCell ref="F1063:I1063"/>
    <mergeCell ref="F1064:I1064"/>
    <mergeCell ref="F1065:I1065"/>
    <mergeCell ref="F1066:I1066"/>
    <mergeCell ref="F1095:I1095"/>
    <mergeCell ref="F1096:I1096"/>
    <mergeCell ref="F1097:I1097"/>
    <mergeCell ref="F1075:H1075"/>
    <mergeCell ref="F1076:H1076"/>
    <mergeCell ref="F1077:H1077"/>
    <mergeCell ref="F1078:H1078"/>
    <mergeCell ref="F1079:H1079"/>
    <mergeCell ref="F1080:H1080"/>
    <mergeCell ref="F1081:H1081"/>
    <mergeCell ref="F1082:H1082"/>
    <mergeCell ref="B1091:E1105"/>
    <mergeCell ref="B1106:E1108"/>
    <mergeCell ref="F1060:I1060"/>
    <mergeCell ref="F1061:I1061"/>
    <mergeCell ref="A1059:E1059"/>
    <mergeCell ref="F1059:I1059"/>
    <mergeCell ref="F1054:I1054"/>
    <mergeCell ref="F1055:I1055"/>
    <mergeCell ref="F1056:I1056"/>
    <mergeCell ref="A1057:E1058"/>
    <mergeCell ref="F1057:I1057"/>
    <mergeCell ref="F1058:I1058"/>
    <mergeCell ref="F1049:I1049"/>
    <mergeCell ref="F1050:I1050"/>
    <mergeCell ref="F1051:I1051"/>
    <mergeCell ref="F1052:I1052"/>
    <mergeCell ref="F1053:I1053"/>
    <mergeCell ref="A1045:E1045"/>
    <mergeCell ref="F1045:I1045"/>
    <mergeCell ref="F1046:I1046"/>
    <mergeCell ref="F1047:I1047"/>
    <mergeCell ref="F1048:I1048"/>
    <mergeCell ref="F1040:I1040"/>
    <mergeCell ref="F1041:I1041"/>
    <mergeCell ref="F1042:I1042"/>
    <mergeCell ref="F1043:I1043"/>
    <mergeCell ref="F1044:I1044"/>
    <mergeCell ref="A1044:E1044"/>
    <mergeCell ref="F1034:I1034"/>
    <mergeCell ref="F1035:I1035"/>
    <mergeCell ref="F1036:I1036"/>
    <mergeCell ref="F1037:I1037"/>
    <mergeCell ref="F1038:I1038"/>
    <mergeCell ref="F1039:I1039"/>
    <mergeCell ref="F1028:I1028"/>
    <mergeCell ref="F1029:I1029"/>
    <mergeCell ref="F1030:I1030"/>
    <mergeCell ref="F1031:I1031"/>
    <mergeCell ref="F1032:I1032"/>
    <mergeCell ref="F1033:I1033"/>
    <mergeCell ref="B1026:E1040"/>
    <mergeCell ref="B1041:E1043"/>
    <mergeCell ref="F1022:I1022"/>
    <mergeCell ref="F1023:I1023"/>
    <mergeCell ref="F1024:I1024"/>
    <mergeCell ref="F1025:I1025"/>
    <mergeCell ref="F1026:I1026"/>
    <mergeCell ref="F1027:I1027"/>
    <mergeCell ref="AR981:AR1025"/>
    <mergeCell ref="AS981:AS1025"/>
    <mergeCell ref="F999:I999"/>
    <mergeCell ref="F1000:I1000"/>
    <mergeCell ref="F1001:I1001"/>
    <mergeCell ref="F1019:H1019"/>
    <mergeCell ref="F1020:H1020"/>
    <mergeCell ref="F1021:H1021"/>
    <mergeCell ref="F994:I994"/>
    <mergeCell ref="F995:I995"/>
    <mergeCell ref="F996:I996"/>
    <mergeCell ref="F997:I997"/>
    <mergeCell ref="F998:I998"/>
    <mergeCell ref="F990:I990"/>
    <mergeCell ref="F991:I991"/>
    <mergeCell ref="F992:I992"/>
    <mergeCell ref="F993:I993"/>
    <mergeCell ref="F985:I985"/>
    <mergeCell ref="F986:I986"/>
    <mergeCell ref="F987:I987"/>
    <mergeCell ref="F988:I988"/>
    <mergeCell ref="F989:I989"/>
    <mergeCell ref="F981:I981"/>
    <mergeCell ref="F982:I982"/>
    <mergeCell ref="F983:I983"/>
    <mergeCell ref="F984:I984"/>
    <mergeCell ref="F970:I970"/>
    <mergeCell ref="F971:I971"/>
    <mergeCell ref="F972:I972"/>
    <mergeCell ref="F949:H949"/>
    <mergeCell ref="F950:H950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F951:H951"/>
    <mergeCell ref="F952:H952"/>
    <mergeCell ref="F953:H953"/>
    <mergeCell ref="F954:H954"/>
    <mergeCell ref="F955:H955"/>
    <mergeCell ref="F956:H956"/>
    <mergeCell ref="F932:I932"/>
    <mergeCell ref="A933:E934"/>
    <mergeCell ref="F933:I933"/>
    <mergeCell ref="F934:I934"/>
    <mergeCell ref="F897:I897"/>
    <mergeCell ref="F898:I898"/>
    <mergeCell ref="F899:I899"/>
    <mergeCell ref="F900:I900"/>
    <mergeCell ref="F901:I901"/>
    <mergeCell ref="F902:I902"/>
    <mergeCell ref="F924:I924"/>
    <mergeCell ref="F925:I925"/>
    <mergeCell ref="F926:I926"/>
    <mergeCell ref="F927:I927"/>
    <mergeCell ref="F928:I928"/>
    <mergeCell ref="F929:I929"/>
    <mergeCell ref="F918:I918"/>
    <mergeCell ref="F919:I919"/>
    <mergeCell ref="F920:I920"/>
    <mergeCell ref="F921:I921"/>
    <mergeCell ref="F922:I922"/>
    <mergeCell ref="F923:I923"/>
    <mergeCell ref="F912:I912"/>
    <mergeCell ref="F913:I913"/>
    <mergeCell ref="F914:I914"/>
    <mergeCell ref="F915:I915"/>
    <mergeCell ref="F916:I916"/>
    <mergeCell ref="F917:I917"/>
    <mergeCell ref="F852:I852"/>
    <mergeCell ref="F853:I853"/>
    <mergeCell ref="F854:I854"/>
    <mergeCell ref="F896:I896"/>
    <mergeCell ref="F903:I903"/>
    <mergeCell ref="F904:I904"/>
    <mergeCell ref="F905:I905"/>
    <mergeCell ref="F894:I894"/>
    <mergeCell ref="F892:I892"/>
    <mergeCell ref="F893:I893"/>
    <mergeCell ref="F906:I906"/>
    <mergeCell ref="F907:I907"/>
    <mergeCell ref="F908:I908"/>
    <mergeCell ref="F909:I909"/>
    <mergeCell ref="F910:I910"/>
    <mergeCell ref="F911:I911"/>
    <mergeCell ref="F889:H889"/>
    <mergeCell ref="F890:H890"/>
    <mergeCell ref="F891:H891"/>
    <mergeCell ref="F887:H887"/>
    <mergeCell ref="F888:H888"/>
    <mergeCell ref="F884:H884"/>
    <mergeCell ref="F885:H885"/>
    <mergeCell ref="F886:H886"/>
    <mergeCell ref="F869:I869"/>
    <mergeCell ref="F870:I870"/>
    <mergeCell ref="F871:I871"/>
    <mergeCell ref="F863:I863"/>
    <mergeCell ref="F864:I864"/>
    <mergeCell ref="F865:I865"/>
    <mergeCell ref="F866:I866"/>
    <mergeCell ref="U849:Y849"/>
    <mergeCell ref="K849:O849"/>
    <mergeCell ref="P849:T849"/>
    <mergeCell ref="F840:I840"/>
    <mergeCell ref="F841:I841"/>
    <mergeCell ref="F848:I848"/>
    <mergeCell ref="F849:I849"/>
    <mergeCell ref="F831:I831"/>
    <mergeCell ref="F832:I832"/>
    <mergeCell ref="F833:I833"/>
    <mergeCell ref="F827:I827"/>
    <mergeCell ref="F828:I828"/>
    <mergeCell ref="F823:H823"/>
    <mergeCell ref="F824:H824"/>
    <mergeCell ref="F825:H825"/>
    <mergeCell ref="F826:H826"/>
    <mergeCell ref="F842:I842"/>
    <mergeCell ref="F843:I843"/>
    <mergeCell ref="F844:I844"/>
    <mergeCell ref="F845:I845"/>
    <mergeCell ref="F846:I846"/>
    <mergeCell ref="F847:I847"/>
    <mergeCell ref="F791:I791"/>
    <mergeCell ref="F792:I792"/>
    <mergeCell ref="F839:I839"/>
    <mergeCell ref="F834:I834"/>
    <mergeCell ref="F835:I835"/>
    <mergeCell ref="F836:I836"/>
    <mergeCell ref="F837:I837"/>
    <mergeCell ref="F838:I838"/>
    <mergeCell ref="AE784:AI784"/>
    <mergeCell ref="AJ784:AO784"/>
    <mergeCell ref="F802:I802"/>
    <mergeCell ref="F803:I803"/>
    <mergeCell ref="F804:I804"/>
    <mergeCell ref="F805:I805"/>
    <mergeCell ref="F806:I806"/>
    <mergeCell ref="K785:AP785"/>
    <mergeCell ref="F883:H883"/>
    <mergeCell ref="Z849:AD849"/>
    <mergeCell ref="AE849:AI849"/>
    <mergeCell ref="AJ849:AO849"/>
    <mergeCell ref="F867:I867"/>
    <mergeCell ref="F868:I868"/>
    <mergeCell ref="F857:I857"/>
    <mergeCell ref="F858:I858"/>
    <mergeCell ref="F859:I859"/>
    <mergeCell ref="F860:I860"/>
    <mergeCell ref="F861:I861"/>
    <mergeCell ref="F862:I862"/>
    <mergeCell ref="F855:I855"/>
    <mergeCell ref="F856:I856"/>
    <mergeCell ref="F850:I850"/>
    <mergeCell ref="F851:I851"/>
    <mergeCell ref="AR786:AR830"/>
    <mergeCell ref="A785:E785"/>
    <mergeCell ref="F785:I785"/>
    <mergeCell ref="F786:I786"/>
    <mergeCell ref="F793:I793"/>
    <mergeCell ref="F794:I794"/>
    <mergeCell ref="F795:I795"/>
    <mergeCell ref="A784:E784"/>
    <mergeCell ref="F784:I784"/>
    <mergeCell ref="K784:O784"/>
    <mergeCell ref="P784:T784"/>
    <mergeCell ref="U784:Y784"/>
    <mergeCell ref="Z784:AD784"/>
    <mergeCell ref="F829:I829"/>
    <mergeCell ref="F830:I830"/>
    <mergeCell ref="F779:I779"/>
    <mergeCell ref="F780:I780"/>
    <mergeCell ref="F781:I781"/>
    <mergeCell ref="F782:I782"/>
    <mergeCell ref="F783:I783"/>
    <mergeCell ref="F796:I796"/>
    <mergeCell ref="F797:I797"/>
    <mergeCell ref="F798:I798"/>
    <mergeCell ref="F799:I799"/>
    <mergeCell ref="F800:I800"/>
    <mergeCell ref="F801:I801"/>
    <mergeCell ref="A786:D795"/>
    <mergeCell ref="E786:E795"/>
    <mergeCell ref="F787:I787"/>
    <mergeCell ref="F788:I788"/>
    <mergeCell ref="F789:I789"/>
    <mergeCell ref="F790:I790"/>
    <mergeCell ref="F774:I774"/>
    <mergeCell ref="F775:I775"/>
    <mergeCell ref="F776:I776"/>
    <mergeCell ref="F777:I777"/>
    <mergeCell ref="F778:I778"/>
    <mergeCell ref="F770:I770"/>
    <mergeCell ref="F771:I771"/>
    <mergeCell ref="F772:I772"/>
    <mergeCell ref="F773:I773"/>
    <mergeCell ref="F765:I765"/>
    <mergeCell ref="F766:I766"/>
    <mergeCell ref="F767:I767"/>
    <mergeCell ref="F768:I768"/>
    <mergeCell ref="F769:I769"/>
    <mergeCell ref="F732:I732"/>
    <mergeCell ref="F733:I733"/>
    <mergeCell ref="F734:I734"/>
    <mergeCell ref="F735:I735"/>
    <mergeCell ref="F736:I736"/>
    <mergeCell ref="F737:I737"/>
    <mergeCell ref="F762:I762"/>
    <mergeCell ref="F763:I763"/>
    <mergeCell ref="F764:I764"/>
    <mergeCell ref="AR721:AR765"/>
    <mergeCell ref="AS721:AS765"/>
    <mergeCell ref="F730:I730"/>
    <mergeCell ref="F731:I731"/>
    <mergeCell ref="F738:I738"/>
    <mergeCell ref="F739:I739"/>
    <mergeCell ref="F740:I740"/>
    <mergeCell ref="F729:I729"/>
    <mergeCell ref="F724:I724"/>
    <mergeCell ref="F725:I725"/>
    <mergeCell ref="F726:I726"/>
    <mergeCell ref="F727:I727"/>
    <mergeCell ref="F728:I728"/>
    <mergeCell ref="F741:I741"/>
    <mergeCell ref="F759:H759"/>
    <mergeCell ref="F760:H760"/>
    <mergeCell ref="F761:H761"/>
    <mergeCell ref="F721:I721"/>
    <mergeCell ref="F722:I722"/>
    <mergeCell ref="F723:I723"/>
    <mergeCell ref="F718:I718"/>
    <mergeCell ref="F710:I710"/>
    <mergeCell ref="F711:I711"/>
    <mergeCell ref="F712:I712"/>
    <mergeCell ref="F713:I713"/>
    <mergeCell ref="F714:I714"/>
    <mergeCell ref="F704:I704"/>
    <mergeCell ref="F705:I705"/>
    <mergeCell ref="F706:I706"/>
    <mergeCell ref="F707:I707"/>
    <mergeCell ref="F708:I708"/>
    <mergeCell ref="F709:I709"/>
    <mergeCell ref="F698:I698"/>
    <mergeCell ref="F699:I699"/>
    <mergeCell ref="F700:I700"/>
    <mergeCell ref="F701:I701"/>
    <mergeCell ref="F702:I702"/>
    <mergeCell ref="F703:I703"/>
    <mergeCell ref="F671:I671"/>
    <mergeCell ref="F672:I672"/>
    <mergeCell ref="F673:I673"/>
    <mergeCell ref="F688:H688"/>
    <mergeCell ref="F689:H689"/>
    <mergeCell ref="F690:H690"/>
    <mergeCell ref="F691:H691"/>
    <mergeCell ref="F664:I664"/>
    <mergeCell ref="F665:I665"/>
    <mergeCell ref="A666:E666"/>
    <mergeCell ref="F666:I666"/>
    <mergeCell ref="A667:E668"/>
    <mergeCell ref="F667:I667"/>
    <mergeCell ref="F668:I668"/>
    <mergeCell ref="F660:I660"/>
    <mergeCell ref="F661:I661"/>
    <mergeCell ref="F662:I662"/>
    <mergeCell ref="F663:I663"/>
    <mergeCell ref="F594:I594"/>
    <mergeCell ref="F595:I595"/>
    <mergeCell ref="F596:I596"/>
    <mergeCell ref="F597:I597"/>
    <mergeCell ref="F655:I655"/>
    <mergeCell ref="F656:I656"/>
    <mergeCell ref="F657:I657"/>
    <mergeCell ref="F658:I658"/>
    <mergeCell ref="F659:I659"/>
    <mergeCell ref="F649:I649"/>
    <mergeCell ref="F650:I650"/>
    <mergeCell ref="F651:I651"/>
    <mergeCell ref="F652:I652"/>
    <mergeCell ref="F653:I653"/>
    <mergeCell ref="F654:I654"/>
    <mergeCell ref="F643:I643"/>
    <mergeCell ref="F644:I644"/>
    <mergeCell ref="F645:I645"/>
    <mergeCell ref="F646:I646"/>
    <mergeCell ref="F647:I647"/>
    <mergeCell ref="F648:I648"/>
    <mergeCell ref="AS526:AS570"/>
    <mergeCell ref="F569:I569"/>
    <mergeCell ref="F570:I570"/>
    <mergeCell ref="F637:I637"/>
    <mergeCell ref="F638:I638"/>
    <mergeCell ref="F639:I639"/>
    <mergeCell ref="F640:I640"/>
    <mergeCell ref="F641:I641"/>
    <mergeCell ref="F642:I642"/>
    <mergeCell ref="AR591:AR635"/>
    <mergeCell ref="AS591:AS635"/>
    <mergeCell ref="A620:E620"/>
    <mergeCell ref="F632:I632"/>
    <mergeCell ref="F633:I633"/>
    <mergeCell ref="F634:I634"/>
    <mergeCell ref="F635:I635"/>
    <mergeCell ref="F636:I636"/>
    <mergeCell ref="F630:H630"/>
    <mergeCell ref="F631:H631"/>
    <mergeCell ref="F609:I609"/>
    <mergeCell ref="F610:I610"/>
    <mergeCell ref="F611:I611"/>
    <mergeCell ref="F605:I605"/>
    <mergeCell ref="F606:I606"/>
    <mergeCell ref="F607:I607"/>
    <mergeCell ref="F608:I608"/>
    <mergeCell ref="F600:I600"/>
    <mergeCell ref="F601:I601"/>
    <mergeCell ref="F602:I602"/>
    <mergeCell ref="F603:I603"/>
    <mergeCell ref="F588:I588"/>
    <mergeCell ref="F604:I604"/>
    <mergeCell ref="F589:I589"/>
    <mergeCell ref="F590:I590"/>
    <mergeCell ref="F591:I591"/>
    <mergeCell ref="F547:H547"/>
    <mergeCell ref="F592:I592"/>
    <mergeCell ref="F593:I593"/>
    <mergeCell ref="F582:I582"/>
    <mergeCell ref="F583:I583"/>
    <mergeCell ref="F584:I584"/>
    <mergeCell ref="F585:I585"/>
    <mergeCell ref="F586:I586"/>
    <mergeCell ref="F587:I587"/>
    <mergeCell ref="AT526:AT570"/>
    <mergeCell ref="F552:H552"/>
    <mergeCell ref="F573:I573"/>
    <mergeCell ref="F574:I574"/>
    <mergeCell ref="F575:I575"/>
    <mergeCell ref="F576:I576"/>
    <mergeCell ref="F577:I577"/>
    <mergeCell ref="F578:I578"/>
    <mergeCell ref="F579:I579"/>
    <mergeCell ref="F580:I580"/>
    <mergeCell ref="F581:I581"/>
    <mergeCell ref="F559:H559"/>
    <mergeCell ref="F560:H560"/>
    <mergeCell ref="F561:H561"/>
    <mergeCell ref="F562:H562"/>
    <mergeCell ref="F545:I545"/>
    <mergeCell ref="F546:I546"/>
    <mergeCell ref="F553:H553"/>
    <mergeCell ref="F554:H554"/>
    <mergeCell ref="AR526:AR570"/>
    <mergeCell ref="F525:I525"/>
    <mergeCell ref="F526:I526"/>
    <mergeCell ref="F512:I512"/>
    <mergeCell ref="F513:I513"/>
    <mergeCell ref="F514:I514"/>
    <mergeCell ref="F515:I515"/>
    <mergeCell ref="F516:I516"/>
    <mergeCell ref="F517:I517"/>
    <mergeCell ref="F539:I539"/>
    <mergeCell ref="F540:I540"/>
    <mergeCell ref="F541:I541"/>
    <mergeCell ref="F542:I542"/>
    <mergeCell ref="F543:I543"/>
    <mergeCell ref="F518:I518"/>
    <mergeCell ref="F519:I519"/>
    <mergeCell ref="F520:I520"/>
    <mergeCell ref="F544:I544"/>
    <mergeCell ref="F533:I533"/>
    <mergeCell ref="F534:I534"/>
    <mergeCell ref="F535:I535"/>
    <mergeCell ref="F536:I536"/>
    <mergeCell ref="F537:I537"/>
    <mergeCell ref="F538:I538"/>
    <mergeCell ref="F527:I527"/>
    <mergeCell ref="F528:I528"/>
    <mergeCell ref="F529:I529"/>
    <mergeCell ref="F530:I530"/>
    <mergeCell ref="F531:I531"/>
    <mergeCell ref="F532:I532"/>
    <mergeCell ref="F521:I521"/>
    <mergeCell ref="F522:I522"/>
    <mergeCell ref="F523:I523"/>
    <mergeCell ref="F524:I524"/>
    <mergeCell ref="F510:I510"/>
    <mergeCell ref="F511:I511"/>
    <mergeCell ref="F437:I437"/>
    <mergeCell ref="F438:I438"/>
    <mergeCell ref="F439:I439"/>
    <mergeCell ref="F435:H435"/>
    <mergeCell ref="F436:H436"/>
    <mergeCell ref="F402:I402"/>
    <mergeCell ref="F403:I403"/>
    <mergeCell ref="F404:I404"/>
    <mergeCell ref="F405:I405"/>
    <mergeCell ref="F406:I406"/>
    <mergeCell ref="F407:I407"/>
    <mergeCell ref="F509:I509"/>
    <mergeCell ref="F504:I504"/>
    <mergeCell ref="F505:I505"/>
    <mergeCell ref="F506:I506"/>
    <mergeCell ref="F507:I507"/>
    <mergeCell ref="F508:I508"/>
    <mergeCell ref="F463:I463"/>
    <mergeCell ref="F464:I464"/>
    <mergeCell ref="F465:I465"/>
    <mergeCell ref="F454:I454"/>
    <mergeCell ref="F449:I449"/>
    <mergeCell ref="F450:I450"/>
    <mergeCell ref="F451:I451"/>
    <mergeCell ref="F452:I452"/>
    <mergeCell ref="F453:I453"/>
    <mergeCell ref="F466:I466"/>
    <mergeCell ref="F467:I467"/>
    <mergeCell ref="F468:I468"/>
    <mergeCell ref="F460:I460"/>
    <mergeCell ref="F461:I461"/>
    <mergeCell ref="F462:I462"/>
    <mergeCell ref="F478:I478"/>
    <mergeCell ref="P459:T459"/>
    <mergeCell ref="F455:I455"/>
    <mergeCell ref="F456:I456"/>
    <mergeCell ref="A396:D405"/>
    <mergeCell ref="E396:E405"/>
    <mergeCell ref="F421:H421"/>
    <mergeCell ref="F422:H422"/>
    <mergeCell ref="B423:E423"/>
    <mergeCell ref="F423:H423"/>
    <mergeCell ref="F457:I457"/>
    <mergeCell ref="F458:I458"/>
    <mergeCell ref="F459:I459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41:I441"/>
    <mergeCell ref="F442:I442"/>
    <mergeCell ref="F443:I443"/>
    <mergeCell ref="F433:H433"/>
    <mergeCell ref="F444:I444"/>
    <mergeCell ref="F445:I445"/>
    <mergeCell ref="F446:I446"/>
    <mergeCell ref="F447:I447"/>
    <mergeCell ref="F448:I448"/>
    <mergeCell ref="F440:I440"/>
    <mergeCell ref="K459:O459"/>
    <mergeCell ref="AR396:AR440"/>
    <mergeCell ref="AS396:AS440"/>
    <mergeCell ref="F400:I400"/>
    <mergeCell ref="F401:I401"/>
    <mergeCell ref="F408:I408"/>
    <mergeCell ref="F409:I409"/>
    <mergeCell ref="F410:I410"/>
    <mergeCell ref="F399:I399"/>
    <mergeCell ref="A394:E394"/>
    <mergeCell ref="F394:I394"/>
    <mergeCell ref="F395:I395"/>
    <mergeCell ref="F396:I396"/>
    <mergeCell ref="F397:I397"/>
    <mergeCell ref="F398:I398"/>
    <mergeCell ref="F411:I411"/>
    <mergeCell ref="F412:I412"/>
    <mergeCell ref="F413:I413"/>
    <mergeCell ref="F414:I414"/>
    <mergeCell ref="F415:I415"/>
    <mergeCell ref="F416:I416"/>
    <mergeCell ref="F434:H434"/>
    <mergeCell ref="K394:O394"/>
    <mergeCell ref="P394:T394"/>
    <mergeCell ref="U394:Y394"/>
    <mergeCell ref="Z394:AD394"/>
    <mergeCell ref="AE394:AI394"/>
    <mergeCell ref="AJ394:AO394"/>
    <mergeCell ref="A395:E395"/>
    <mergeCell ref="K395:AP395"/>
    <mergeCell ref="B424:E424"/>
    <mergeCell ref="F424:H424"/>
    <mergeCell ref="A425:E425"/>
    <mergeCell ref="F387:I387"/>
    <mergeCell ref="F388:I388"/>
    <mergeCell ref="F380:I380"/>
    <mergeCell ref="F381:I381"/>
    <mergeCell ref="F382:I382"/>
    <mergeCell ref="F383:I383"/>
    <mergeCell ref="F384:I384"/>
    <mergeCell ref="F347:I347"/>
    <mergeCell ref="F348:I348"/>
    <mergeCell ref="F349:I349"/>
    <mergeCell ref="F350:I350"/>
    <mergeCell ref="F351:I351"/>
    <mergeCell ref="F374:I374"/>
    <mergeCell ref="F375:I375"/>
    <mergeCell ref="F376:I376"/>
    <mergeCell ref="F377:I377"/>
    <mergeCell ref="F378:I378"/>
    <mergeCell ref="F379:I379"/>
    <mergeCell ref="F372:I372"/>
    <mergeCell ref="F373:I373"/>
    <mergeCell ref="F360:H360"/>
    <mergeCell ref="F361:H361"/>
    <mergeCell ref="F366:H366"/>
    <mergeCell ref="F367:H367"/>
    <mergeCell ref="F368:H368"/>
    <mergeCell ref="F369:H369"/>
    <mergeCell ref="F370:H370"/>
    <mergeCell ref="F371:H371"/>
    <mergeCell ref="B391:E393"/>
    <mergeCell ref="F343:I343"/>
    <mergeCell ref="F362:H362"/>
    <mergeCell ref="F363:H363"/>
    <mergeCell ref="F364:H364"/>
    <mergeCell ref="F365:H365"/>
    <mergeCell ref="F334:I334"/>
    <mergeCell ref="F335:I335"/>
    <mergeCell ref="F336:I336"/>
    <mergeCell ref="F337:I337"/>
    <mergeCell ref="F338:I338"/>
    <mergeCell ref="A330:E330"/>
    <mergeCell ref="F330:I330"/>
    <mergeCell ref="F331:I331"/>
    <mergeCell ref="F332:I332"/>
    <mergeCell ref="F333:I333"/>
    <mergeCell ref="F325:I325"/>
    <mergeCell ref="F326:I326"/>
    <mergeCell ref="F327:I327"/>
    <mergeCell ref="F328:I328"/>
    <mergeCell ref="F329:I329"/>
    <mergeCell ref="A329:E329"/>
    <mergeCell ref="F319:I319"/>
    <mergeCell ref="F320:I320"/>
    <mergeCell ref="F321:I321"/>
    <mergeCell ref="F322:I322"/>
    <mergeCell ref="F323:I323"/>
    <mergeCell ref="F324:I324"/>
    <mergeCell ref="F313:I313"/>
    <mergeCell ref="F314:I314"/>
    <mergeCell ref="F315:I315"/>
    <mergeCell ref="F316:I316"/>
    <mergeCell ref="F317:I317"/>
    <mergeCell ref="F318:I318"/>
    <mergeCell ref="F307:I307"/>
    <mergeCell ref="F308:I308"/>
    <mergeCell ref="F309:I309"/>
    <mergeCell ref="F310:I310"/>
    <mergeCell ref="F311:I311"/>
    <mergeCell ref="F312:I312"/>
    <mergeCell ref="AR266:AR310"/>
    <mergeCell ref="AS266:AS310"/>
    <mergeCell ref="F284:I284"/>
    <mergeCell ref="F285:I285"/>
    <mergeCell ref="F286:I286"/>
    <mergeCell ref="F304:H304"/>
    <mergeCell ref="F305:H305"/>
    <mergeCell ref="F306:H306"/>
    <mergeCell ref="F279:I279"/>
    <mergeCell ref="F280:I280"/>
    <mergeCell ref="F281:I281"/>
    <mergeCell ref="F282:I282"/>
    <mergeCell ref="F283:I283"/>
    <mergeCell ref="F275:I275"/>
    <mergeCell ref="F276:I276"/>
    <mergeCell ref="F277:I277"/>
    <mergeCell ref="F278:I278"/>
    <mergeCell ref="F270:I270"/>
    <mergeCell ref="F271:I271"/>
    <mergeCell ref="F272:I272"/>
    <mergeCell ref="F273:I273"/>
    <mergeCell ref="F274:I274"/>
    <mergeCell ref="F266:I266"/>
    <mergeCell ref="F267:I267"/>
    <mergeCell ref="F268:I268"/>
    <mergeCell ref="F269:I269"/>
    <mergeCell ref="F255:I255"/>
    <mergeCell ref="F256:I256"/>
    <mergeCell ref="F257:I257"/>
    <mergeCell ref="F234:H234"/>
    <mergeCell ref="F235:H235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F236:H236"/>
    <mergeCell ref="F237:H237"/>
    <mergeCell ref="F238:H238"/>
    <mergeCell ref="F239:H239"/>
    <mergeCell ref="F240:H240"/>
    <mergeCell ref="F241:H241"/>
    <mergeCell ref="F217:I217"/>
    <mergeCell ref="A218:E219"/>
    <mergeCell ref="F218:I218"/>
    <mergeCell ref="F219:I219"/>
    <mergeCell ref="F182:I182"/>
    <mergeCell ref="F183:I183"/>
    <mergeCell ref="F184:I184"/>
    <mergeCell ref="F185:I185"/>
    <mergeCell ref="F186:I186"/>
    <mergeCell ref="F187:I187"/>
    <mergeCell ref="F209:I209"/>
    <mergeCell ref="F210:I210"/>
    <mergeCell ref="F211:I211"/>
    <mergeCell ref="F212:I212"/>
    <mergeCell ref="F213:I213"/>
    <mergeCell ref="F214:I214"/>
    <mergeCell ref="F203:I203"/>
    <mergeCell ref="F204:I204"/>
    <mergeCell ref="F205:I205"/>
    <mergeCell ref="F206:I206"/>
    <mergeCell ref="F207:I207"/>
    <mergeCell ref="F208:I208"/>
    <mergeCell ref="F197:I197"/>
    <mergeCell ref="F198:I198"/>
    <mergeCell ref="F199:I199"/>
    <mergeCell ref="F200:I200"/>
    <mergeCell ref="F201:I201"/>
    <mergeCell ref="F202:I202"/>
    <mergeCell ref="B181:E195"/>
    <mergeCell ref="B196:E198"/>
    <mergeCell ref="AR136:AR180"/>
    <mergeCell ref="AS136:AS180"/>
    <mergeCell ref="F180:I180"/>
    <mergeCell ref="F181:I181"/>
    <mergeCell ref="F188:I188"/>
    <mergeCell ref="F189:I189"/>
    <mergeCell ref="F190:I190"/>
    <mergeCell ref="F179:I179"/>
    <mergeCell ref="F177:I177"/>
    <mergeCell ref="F178:I178"/>
    <mergeCell ref="F191:I191"/>
    <mergeCell ref="F192:I192"/>
    <mergeCell ref="F193:I193"/>
    <mergeCell ref="F194:I194"/>
    <mergeCell ref="F195:I195"/>
    <mergeCell ref="F196:I196"/>
    <mergeCell ref="F175:H175"/>
    <mergeCell ref="F176:H176"/>
    <mergeCell ref="F154:I154"/>
    <mergeCell ref="F155:I155"/>
    <mergeCell ref="F156:I156"/>
    <mergeCell ref="F148:I148"/>
    <mergeCell ref="F149:I149"/>
    <mergeCell ref="F150:I150"/>
    <mergeCell ref="F151:I151"/>
    <mergeCell ref="F152:I152"/>
    <mergeCell ref="F153:I153"/>
    <mergeCell ref="F142:I142"/>
    <mergeCell ref="F143:I143"/>
    <mergeCell ref="F144:I144"/>
    <mergeCell ref="F145:I145"/>
    <mergeCell ref="F146:I146"/>
    <mergeCell ref="F147:I147"/>
    <mergeCell ref="F140:I140"/>
    <mergeCell ref="F141:I141"/>
    <mergeCell ref="AJ134:AO134"/>
    <mergeCell ref="K135:AP135"/>
    <mergeCell ref="F125:I125"/>
    <mergeCell ref="F126:I126"/>
    <mergeCell ref="F133:I133"/>
    <mergeCell ref="F134:I134"/>
    <mergeCell ref="F135:I135"/>
    <mergeCell ref="F124:I124"/>
    <mergeCell ref="F119:I119"/>
    <mergeCell ref="F120:I120"/>
    <mergeCell ref="F121:I121"/>
    <mergeCell ref="F122:I122"/>
    <mergeCell ref="F123:I123"/>
    <mergeCell ref="F136:I136"/>
    <mergeCell ref="F137:I137"/>
    <mergeCell ref="F138:I138"/>
    <mergeCell ref="F139:I139"/>
    <mergeCell ref="P134:T134"/>
    <mergeCell ref="U134:Y134"/>
    <mergeCell ref="Z134:AD134"/>
    <mergeCell ref="AE134:AI134"/>
    <mergeCell ref="F127:I127"/>
    <mergeCell ref="F128:I128"/>
    <mergeCell ref="F129:I129"/>
    <mergeCell ref="F130:I130"/>
    <mergeCell ref="F131:I131"/>
    <mergeCell ref="F132:I132"/>
    <mergeCell ref="AE69:AI69"/>
    <mergeCell ref="AJ69:AO69"/>
    <mergeCell ref="F87:I87"/>
    <mergeCell ref="F88:I88"/>
    <mergeCell ref="F89:I89"/>
    <mergeCell ref="F90:I90"/>
    <mergeCell ref="F91:I91"/>
    <mergeCell ref="F101:H101"/>
    <mergeCell ref="F102:H102"/>
    <mergeCell ref="F81:I81"/>
    <mergeCell ref="F82:I82"/>
    <mergeCell ref="F83:I83"/>
    <mergeCell ref="F84:I84"/>
    <mergeCell ref="F85:I85"/>
    <mergeCell ref="F86:I86"/>
    <mergeCell ref="K70:AP70"/>
    <mergeCell ref="F70:I70"/>
    <mergeCell ref="F71:I71"/>
    <mergeCell ref="F78:I78"/>
    <mergeCell ref="F79:I79"/>
    <mergeCell ref="F80:I80"/>
    <mergeCell ref="F98:H98"/>
    <mergeCell ref="K69:O69"/>
    <mergeCell ref="P69:T69"/>
    <mergeCell ref="U69:Y69"/>
    <mergeCell ref="Z69:AD69"/>
    <mergeCell ref="F100:H100"/>
    <mergeCell ref="F107:H107"/>
    <mergeCell ref="F108:H108"/>
    <mergeCell ref="F109:H109"/>
    <mergeCell ref="F110:H110"/>
    <mergeCell ref="F111:H111"/>
    <mergeCell ref="A71:D80"/>
    <mergeCell ref="E71:E80"/>
    <mergeCell ref="F37:H37"/>
    <mergeCell ref="F38:H38"/>
    <mergeCell ref="F39:H39"/>
    <mergeCell ref="F40:H40"/>
    <mergeCell ref="F72:I72"/>
    <mergeCell ref="F73:I73"/>
    <mergeCell ref="F74:I74"/>
    <mergeCell ref="F75:I75"/>
    <mergeCell ref="F76:I76"/>
    <mergeCell ref="F77:I77"/>
    <mergeCell ref="B51:E65"/>
    <mergeCell ref="F69:I69"/>
    <mergeCell ref="F41:H41"/>
    <mergeCell ref="F42:H42"/>
    <mergeCell ref="F58:I58"/>
    <mergeCell ref="F59:I59"/>
    <mergeCell ref="F63:I63"/>
    <mergeCell ref="F64:I64"/>
    <mergeCell ref="F67:I67"/>
    <mergeCell ref="F68:I68"/>
    <mergeCell ref="F66:I66"/>
    <mergeCell ref="A25:E25"/>
    <mergeCell ref="F60:I60"/>
    <mergeCell ref="A26:E27"/>
    <mergeCell ref="F61:I61"/>
    <mergeCell ref="F62:I62"/>
    <mergeCell ref="A19:E19"/>
    <mergeCell ref="F54:I54"/>
    <mergeCell ref="A20:E21"/>
    <mergeCell ref="F55:I55"/>
    <mergeCell ref="F56:I56"/>
    <mergeCell ref="A22:E22"/>
    <mergeCell ref="F57:I57"/>
    <mergeCell ref="F47:I47"/>
    <mergeCell ref="F48:I48"/>
    <mergeCell ref="F49:I49"/>
    <mergeCell ref="F43:H43"/>
    <mergeCell ref="F44:H44"/>
    <mergeCell ref="F45:H45"/>
    <mergeCell ref="F46:H46"/>
    <mergeCell ref="A35:E35"/>
    <mergeCell ref="F51:I51"/>
    <mergeCell ref="A28:E28"/>
    <mergeCell ref="A29:E30"/>
    <mergeCell ref="A31:E32"/>
    <mergeCell ref="F28:H28"/>
    <mergeCell ref="F50:I50"/>
    <mergeCell ref="B34:E34"/>
    <mergeCell ref="B33:E33"/>
    <mergeCell ref="F52:I52"/>
    <mergeCell ref="F53:I53"/>
    <mergeCell ref="F27:H27"/>
    <mergeCell ref="F29:H29"/>
    <mergeCell ref="F30:H30"/>
    <mergeCell ref="F31:H31"/>
    <mergeCell ref="F32:H32"/>
    <mergeCell ref="F33:H33"/>
    <mergeCell ref="F34:H34"/>
    <mergeCell ref="F35:H35"/>
    <mergeCell ref="F36:H36"/>
    <mergeCell ref="F7:I7"/>
    <mergeCell ref="F8:I8"/>
    <mergeCell ref="F18:I18"/>
    <mergeCell ref="F19:I19"/>
    <mergeCell ref="F20:I20"/>
    <mergeCell ref="F21:I21"/>
    <mergeCell ref="F22:I22"/>
    <mergeCell ref="F23:I23"/>
    <mergeCell ref="F25:I25"/>
    <mergeCell ref="F26:I26"/>
    <mergeCell ref="K5:AP5"/>
    <mergeCell ref="A5:E5"/>
    <mergeCell ref="F5:I5"/>
    <mergeCell ref="F6:I6"/>
    <mergeCell ref="A1:AP1"/>
    <mergeCell ref="A2:C2"/>
    <mergeCell ref="E2:F2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24:I24"/>
    <mergeCell ref="A16:E16"/>
    <mergeCell ref="AK2:AP2"/>
    <mergeCell ref="AE2:AJ2"/>
    <mergeCell ref="AA2:AD2"/>
    <mergeCell ref="W2:Z2"/>
    <mergeCell ref="K2:N2"/>
    <mergeCell ref="O2:V2"/>
    <mergeCell ref="A17:E18"/>
    <mergeCell ref="A23:E24"/>
  </mergeCells>
  <phoneticPr fontId="6"/>
  <conditionalFormatting sqref="F6:I18">
    <cfRule type="expression" dxfId="95" priority="40">
      <formula>$A$17=""</formula>
    </cfRule>
  </conditionalFormatting>
  <conditionalFormatting sqref="F19:I49">
    <cfRule type="expression" dxfId="94" priority="39">
      <formula>$A$20=""</formula>
    </cfRule>
  </conditionalFormatting>
  <conditionalFormatting sqref="F71:I83">
    <cfRule type="expression" dxfId="93" priority="38">
      <formula>$A$82=""</formula>
    </cfRule>
  </conditionalFormatting>
  <conditionalFormatting sqref="F84:I114">
    <cfRule type="expression" dxfId="92" priority="37">
      <formula>$A$85=""</formula>
    </cfRule>
  </conditionalFormatting>
  <conditionalFormatting sqref="F136:I148">
    <cfRule type="expression" dxfId="91" priority="36">
      <formula>$A$147=""</formula>
    </cfRule>
  </conditionalFormatting>
  <conditionalFormatting sqref="F149:I179">
    <cfRule type="expression" dxfId="90" priority="35">
      <formula>$A$150=""</formula>
    </cfRule>
  </conditionalFormatting>
  <conditionalFormatting sqref="F201:I213">
    <cfRule type="expression" dxfId="89" priority="34">
      <formula>$A$212=""</formula>
    </cfRule>
  </conditionalFormatting>
  <conditionalFormatting sqref="F214:I244">
    <cfRule type="expression" dxfId="88" priority="33">
      <formula>$A$215=""</formula>
    </cfRule>
  </conditionalFormatting>
  <conditionalFormatting sqref="F266:I278">
    <cfRule type="expression" dxfId="87" priority="32">
      <formula>$A$277=""</formula>
    </cfRule>
  </conditionalFormatting>
  <conditionalFormatting sqref="F279:I309">
    <cfRule type="expression" dxfId="86" priority="31">
      <formula>$A$280=""</formula>
    </cfRule>
  </conditionalFormatting>
  <conditionalFormatting sqref="F331:I343">
    <cfRule type="expression" dxfId="85" priority="30">
      <formula>$A$342=""</formula>
    </cfRule>
  </conditionalFormatting>
  <conditionalFormatting sqref="F344:I374">
    <cfRule type="expression" dxfId="84" priority="29">
      <formula>$A$345=""</formula>
    </cfRule>
  </conditionalFormatting>
  <conditionalFormatting sqref="F396:I408">
    <cfRule type="expression" dxfId="83" priority="28">
      <formula>$A$407=""</formula>
    </cfRule>
  </conditionalFormatting>
  <conditionalFormatting sqref="F409:I439">
    <cfRule type="expression" dxfId="82" priority="27">
      <formula>$A$410=""</formula>
    </cfRule>
  </conditionalFormatting>
  <conditionalFormatting sqref="F461:I473">
    <cfRule type="expression" dxfId="81" priority="26">
      <formula>$A$472=""</formula>
    </cfRule>
  </conditionalFormatting>
  <conditionalFormatting sqref="F474:I504">
    <cfRule type="expression" dxfId="80" priority="25">
      <formula>$A$475=""</formula>
    </cfRule>
  </conditionalFormatting>
  <conditionalFormatting sqref="F526:I538">
    <cfRule type="expression" dxfId="79" priority="24">
      <formula>$A$537=""</formula>
    </cfRule>
  </conditionalFormatting>
  <conditionalFormatting sqref="F539:I569">
    <cfRule type="expression" dxfId="78" priority="23">
      <formula>$A$540=""</formula>
    </cfRule>
  </conditionalFormatting>
  <conditionalFormatting sqref="F591:I603">
    <cfRule type="expression" dxfId="77" priority="22">
      <formula>$A$602=""</formula>
    </cfRule>
  </conditionalFormatting>
  <conditionalFormatting sqref="F604:I634">
    <cfRule type="expression" dxfId="76" priority="21">
      <formula>$A$605=""</formula>
    </cfRule>
  </conditionalFormatting>
  <conditionalFormatting sqref="F656:I668">
    <cfRule type="expression" dxfId="75" priority="20">
      <formula>$A$667=""</formula>
    </cfRule>
  </conditionalFormatting>
  <conditionalFormatting sqref="F669:I699">
    <cfRule type="expression" dxfId="74" priority="19">
      <formula>$A$670=""</formula>
    </cfRule>
  </conditionalFormatting>
  <conditionalFormatting sqref="F721:I733">
    <cfRule type="expression" dxfId="73" priority="18">
      <formula>$A$732=""</formula>
    </cfRule>
  </conditionalFormatting>
  <conditionalFormatting sqref="F734:I764">
    <cfRule type="expression" dxfId="72" priority="17">
      <formula>$A$735=""</formula>
    </cfRule>
  </conditionalFormatting>
  <conditionalFormatting sqref="F786:I798">
    <cfRule type="expression" dxfId="71" priority="16">
      <formula>$A$797=""</formula>
    </cfRule>
  </conditionalFormatting>
  <conditionalFormatting sqref="F799:I829">
    <cfRule type="expression" dxfId="70" priority="15">
      <formula>$A$800=""</formula>
    </cfRule>
  </conditionalFormatting>
  <conditionalFormatting sqref="F851:I863">
    <cfRule type="expression" dxfId="69" priority="14">
      <formula>$A$862=""</formula>
    </cfRule>
  </conditionalFormatting>
  <conditionalFormatting sqref="F864:I894">
    <cfRule type="expression" dxfId="68" priority="13">
      <formula>$A$865=""</formula>
    </cfRule>
  </conditionalFormatting>
  <conditionalFormatting sqref="F916:I928">
    <cfRule type="expression" dxfId="67" priority="12">
      <formula>$A$927=""</formula>
    </cfRule>
  </conditionalFormatting>
  <conditionalFormatting sqref="F929:I959">
    <cfRule type="expression" dxfId="66" priority="11">
      <formula>$A$930=""</formula>
    </cfRule>
  </conditionalFormatting>
  <conditionalFormatting sqref="F981:I993">
    <cfRule type="expression" dxfId="65" priority="10">
      <formula>$A$992=""</formula>
    </cfRule>
  </conditionalFormatting>
  <conditionalFormatting sqref="F994:I1024">
    <cfRule type="expression" dxfId="64" priority="9">
      <formula>$A$995=""</formula>
    </cfRule>
  </conditionalFormatting>
  <conditionalFormatting sqref="F1046:I1058">
    <cfRule type="expression" dxfId="63" priority="8">
      <formula>$A$1057=""</formula>
    </cfRule>
  </conditionalFormatting>
  <conditionalFormatting sqref="F1059:I1089">
    <cfRule type="expression" dxfId="62" priority="7">
      <formula>$A$1060=""</formula>
    </cfRule>
  </conditionalFormatting>
  <conditionalFormatting sqref="F1111:I1123">
    <cfRule type="expression" dxfId="61" priority="6">
      <formula>$A$1122=""</formula>
    </cfRule>
  </conditionalFormatting>
  <conditionalFormatting sqref="F1124:I1154">
    <cfRule type="expression" dxfId="60" priority="5">
      <formula>$A$1125=""</formula>
    </cfRule>
  </conditionalFormatting>
  <conditionalFormatting sqref="F1176:I1188">
    <cfRule type="expression" dxfId="59" priority="4">
      <formula>$A$1187=""</formula>
    </cfRule>
  </conditionalFormatting>
  <conditionalFormatting sqref="F1189:I1219">
    <cfRule type="expression" dxfId="58" priority="3">
      <formula>$A$1190=""</formula>
    </cfRule>
  </conditionalFormatting>
  <conditionalFormatting sqref="F1241:I1253">
    <cfRule type="expression" dxfId="57" priority="2">
      <formula>$A$1252=""</formula>
    </cfRule>
  </conditionalFormatting>
  <conditionalFormatting sqref="F1254:I1284">
    <cfRule type="expression" dxfId="56" priority="1">
      <formula>$A$1255=""</formula>
    </cfRule>
  </conditionalFormatting>
  <conditionalFormatting sqref="K3:AO4 K6:AO68">
    <cfRule type="expression" dxfId="55" priority="87">
      <formula>K$4="土"</formula>
    </cfRule>
    <cfRule type="expression" dxfId="54" priority="86">
      <formula>K$4="日"</formula>
    </cfRule>
  </conditionalFormatting>
  <conditionalFormatting sqref="K71:AO133">
    <cfRule type="expression" dxfId="53" priority="78">
      <formula>K$4="日"</formula>
    </cfRule>
    <cfRule type="expression" dxfId="52" priority="79">
      <formula>K$4="土"</formula>
    </cfRule>
  </conditionalFormatting>
  <conditionalFormatting sqref="K136:AO198">
    <cfRule type="expression" dxfId="51" priority="76">
      <formula>K$4="日"</formula>
    </cfRule>
    <cfRule type="expression" dxfId="50" priority="77">
      <formula>K$4="土"</formula>
    </cfRule>
  </conditionalFormatting>
  <conditionalFormatting sqref="K201:AO263">
    <cfRule type="expression" dxfId="49" priority="75">
      <formula>K$4="土"</formula>
    </cfRule>
    <cfRule type="expression" dxfId="48" priority="74">
      <formula>K$4="日"</formula>
    </cfRule>
  </conditionalFormatting>
  <conditionalFormatting sqref="K266:AO328">
    <cfRule type="expression" dxfId="47" priority="72">
      <formula>K$4="日"</formula>
    </cfRule>
    <cfRule type="expression" dxfId="46" priority="73">
      <formula>K$4="土"</formula>
    </cfRule>
  </conditionalFormatting>
  <conditionalFormatting sqref="K331:AO393">
    <cfRule type="expression" dxfId="45" priority="70">
      <formula>K$4="日"</formula>
    </cfRule>
    <cfRule type="expression" dxfId="44" priority="71">
      <formula>K$4="土"</formula>
    </cfRule>
  </conditionalFormatting>
  <conditionalFormatting sqref="K396:AO458">
    <cfRule type="expression" dxfId="43" priority="68">
      <formula>K$4="日"</formula>
    </cfRule>
    <cfRule type="expression" dxfId="42" priority="69">
      <formula>K$4="土"</formula>
    </cfRule>
  </conditionalFormatting>
  <conditionalFormatting sqref="K461:AO523">
    <cfRule type="expression" dxfId="41" priority="66">
      <formula>K$4="日"</formula>
    </cfRule>
    <cfRule type="expression" dxfId="40" priority="67">
      <formula>K$4="土"</formula>
    </cfRule>
  </conditionalFormatting>
  <conditionalFormatting sqref="K526:AO588">
    <cfRule type="expression" dxfId="39" priority="65">
      <formula>K$4="土"</formula>
    </cfRule>
    <cfRule type="expression" dxfId="38" priority="64">
      <formula>K$4="日"</formula>
    </cfRule>
  </conditionalFormatting>
  <conditionalFormatting sqref="K591:AO653">
    <cfRule type="expression" dxfId="37" priority="62">
      <formula>K$4="日"</formula>
    </cfRule>
    <cfRule type="expression" dxfId="36" priority="63">
      <formula>K$4="土"</formula>
    </cfRule>
  </conditionalFormatting>
  <conditionalFormatting sqref="K656:AO718">
    <cfRule type="expression" dxfId="35" priority="59">
      <formula>K$4="日"</formula>
    </cfRule>
    <cfRule type="expression" dxfId="34" priority="60">
      <formula>K$4="土"</formula>
    </cfRule>
  </conditionalFormatting>
  <conditionalFormatting sqref="K721:AO783">
    <cfRule type="expression" dxfId="33" priority="57">
      <formula>K$4="日"</formula>
    </cfRule>
    <cfRule type="expression" dxfId="32" priority="58">
      <formula>K$4="土"</formula>
    </cfRule>
  </conditionalFormatting>
  <conditionalFormatting sqref="K786:AO848">
    <cfRule type="expression" dxfId="31" priority="55">
      <formula>K$4="日"</formula>
    </cfRule>
    <cfRule type="expression" dxfId="30" priority="56">
      <formula>K$4="土"</formula>
    </cfRule>
  </conditionalFormatting>
  <conditionalFormatting sqref="K851:AO913">
    <cfRule type="expression" dxfId="29" priority="53">
      <formula>K$4="日"</formula>
    </cfRule>
    <cfRule type="expression" dxfId="28" priority="54">
      <formula>K$4="土"</formula>
    </cfRule>
  </conditionalFormatting>
  <conditionalFormatting sqref="K916:AO978">
    <cfRule type="expression" dxfId="27" priority="51">
      <formula>K$4="日"</formula>
    </cfRule>
    <cfRule type="expression" dxfId="26" priority="52">
      <formula>K$4="土"</formula>
    </cfRule>
  </conditionalFormatting>
  <conditionalFormatting sqref="K981:AO1043">
    <cfRule type="expression" dxfId="25" priority="49">
      <formula>K$4="日"</formula>
    </cfRule>
    <cfRule type="expression" dxfId="24" priority="50">
      <formula>K$4="土"</formula>
    </cfRule>
  </conditionalFormatting>
  <conditionalFormatting sqref="K1046:AO1108">
    <cfRule type="expression" dxfId="23" priority="47">
      <formula>K$4="日"</formula>
    </cfRule>
    <cfRule type="expression" dxfId="22" priority="48">
      <formula>K$4="土"</formula>
    </cfRule>
  </conditionalFormatting>
  <conditionalFormatting sqref="K1111:AO1173">
    <cfRule type="expression" dxfId="21" priority="45">
      <formula>K$4="日"</formula>
    </cfRule>
    <cfRule type="expression" dxfId="20" priority="46">
      <formula>K$4="土"</formula>
    </cfRule>
  </conditionalFormatting>
  <conditionalFormatting sqref="K1176:AO1238">
    <cfRule type="expression" dxfId="19" priority="44">
      <formula>K$4="土"</formula>
    </cfRule>
    <cfRule type="expression" dxfId="18" priority="43">
      <formula>K$4="日"</formula>
    </cfRule>
  </conditionalFormatting>
  <conditionalFormatting sqref="K1241:AO1303">
    <cfRule type="expression" dxfId="17" priority="42">
      <formula>K$4="土"</formula>
    </cfRule>
    <cfRule type="expression" dxfId="16" priority="41">
      <formula>K$4="日"</formula>
    </cfRule>
  </conditionalFormatting>
  <conditionalFormatting sqref="AJ69:AO69 AJ134:AO134 AJ199:AO199 AJ264:AO264 AJ329:AO329 AJ394:AO394 AJ459:AO459 AJ524:AO524 AJ589:AO589 AJ654:AO654">
    <cfRule type="cellIs" dxfId="15" priority="135" operator="greaterThan">
      <formula>$A23</formula>
    </cfRule>
  </conditionalFormatting>
  <conditionalFormatting sqref="AJ719:AO719 AJ784:AO784 AJ849:AO849 AJ914:AO914 AJ979:AO979 AJ1044:AO1044 AJ1109:AO1109 AJ1174:AO1174 AJ1239:AO1239 AJ1304:AO1304">
    <cfRule type="cellIs" dxfId="14" priority="61" operator="greaterThan">
      <formula>$A673</formula>
    </cfRule>
  </conditionalFormatting>
  <conditionalFormatting sqref="AM71:AM134 AM136:AM199 AM201:AM264 AM266:AM329 AM331:AM394 AM396:AM459 AM461:AM524 AM526:AM589 AM591:AM654 AM656:AM719 AM721:AM784 AM786:AM849 AM851:AM914 AM916:AM979 AM981:AM1044 AM1046:AM1109 AM1111:AM1174 AM1176:AM1239 AM1241:AM1048576 AM1 AM3:AM4 AM6:AM69">
    <cfRule type="expression" dxfId="13" priority="83">
      <formula>$AM$3=""</formula>
    </cfRule>
  </conditionalFormatting>
  <conditionalFormatting sqref="AN71:AN134 AN136:AN199 AN201:AN264 AN266:AN329 AN331:AN394 AN396:AN459 AN461:AN524 AN526:AN589 AN591:AN654 AN656:AN719 AN721:AN784 AN786:AN849 AN851:AN914 AN916:AN979 AN981:AN1044 AN1046:AN1109 AN1111:AN1174 AN1176:AN1239 AN1241:AN1048576 AN1 AN3:AN4 AN6:AN69">
    <cfRule type="expression" dxfId="12" priority="84">
      <formula>$AN$3=""</formula>
    </cfRule>
  </conditionalFormatting>
  <conditionalFormatting sqref="AO71:AO134 AO136:AO199 AO201:AO264 AO266:AO329 AO331:AO394 AO396:AO459 AO461:AO524 AO526:AO589 AO591:AO654 AO656:AO719 AO721:AO784 AO786:AO849 AO851:AO914 AO916:AO979 AO981:AO1044 AO1046:AO1109 AO1111:AO1174 AO1176:AO1239 AO1241:AO1048576 AO1 AO3:AO4 AO6:AO69">
    <cfRule type="expression" dxfId="11" priority="82">
      <formula>$AO$3=""</formula>
    </cfRule>
  </conditionalFormatting>
  <dataValidations count="4">
    <dataValidation type="list" allowBlank="1" showInputMessage="1" showErrorMessage="1" sqref="A20:E21 A85:E86 A150:E151 A215:E216 A280:E281 A345:E346 A410:E411 A475:E476 A540:E541 A605:E606 A670:E671 A735:E736 A800:E801 A865:E866 A930:E931 A995:E996 A1060:E1061 A1125:E1126 A1190:E1191 A1255:E1256" xr:uid="{2FCB99E9-A490-44EF-8AFE-6EC17038E748}">
      <formula1>"1,2,3,4,5"</formula1>
    </dataValidation>
    <dataValidation type="list" allowBlank="1" showInputMessage="1" showErrorMessage="1" sqref="A17:E18 A82:E83 A147:E148 A212:E213 A277:E278 A342:E343 A407:E408 A472:E473 A537:E538 A602:E603 A667:E668 A732:E733 A797:E798 A862:E863 A927:E928 A992:E993 A1057:E1058 A1122:E1123 A1187:E1188 A1252:E1253" xr:uid="{4A03C98D-EFED-46BE-B539-D8D1A9301086}">
      <formula1>"1,2"</formula1>
    </dataValidation>
    <dataValidation type="list" allowBlank="1" showInputMessage="1" showErrorMessage="1" sqref="A26:E27 A91:E92 A156:E157 A221:E222 A286:E287 A351:E352 A416:E417 A481:E482 A546:E547 A611:E612 A676:E677 A741:E742 A806:E807 A871:E872 A936:E937 A1001:E1002 A1066:E1067 A1131:E1132 A1196:E1197 A1261:E1262" xr:uid="{A88A412F-83F4-4519-AA9D-1E2BEFFD1899}">
      <formula1>"100%,95%,90%,80%,70%"</formula1>
    </dataValidation>
    <dataValidation type="list" allowBlank="1" showInputMessage="1" showErrorMessage="1" sqref="AA2:AD2" xr:uid="{141C6B40-BD48-4378-89F0-CF83863C7F77}">
      <formula1>"する,しない"</formula1>
    </dataValidation>
  </dataValidations>
  <printOptions horizontalCentered="1" verticalCentered="1"/>
  <pageMargins left="0" right="0" top="0" bottom="0" header="0" footer="0"/>
  <pageSetup paperSize="9" scale="64" fitToHeight="20" orientation="landscape" r:id="rId1"/>
  <rowBreaks count="19" manualBreakCount="19">
    <brk id="69" max="45" man="1"/>
    <brk id="134" max="45" man="1"/>
    <brk id="199" max="45" man="1"/>
    <brk id="264" max="45" man="1"/>
    <brk id="329" max="45" man="1"/>
    <brk id="394" max="45" man="1"/>
    <brk id="459" max="45" man="1"/>
    <brk id="524" max="45" man="1"/>
    <brk id="589" max="45" man="1"/>
    <brk id="654" max="45" man="1"/>
    <brk id="719" max="45" man="1"/>
    <brk id="784" max="45" man="1"/>
    <brk id="849" max="45" man="1"/>
    <brk id="914" max="45" man="1"/>
    <brk id="979" max="45" man="1"/>
    <brk id="1044" max="45" man="1"/>
    <brk id="1109" max="45" man="1"/>
    <brk id="1174" max="45" man="1"/>
    <brk id="1239" max="4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134E10-624E-46F7-A85B-28A1369AD39D}">
          <x14:formula1>
            <xm:f>'料金、単位一覧'!$A$79:$A$96</xm:f>
          </x14:formula1>
          <xm:sqref>O2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B76E-ECBE-490B-ABF9-F8B3DE45404A}">
  <sheetPr>
    <tabColor theme="0" tint="-0.499984740745262"/>
  </sheetPr>
  <dimension ref="A1:AS90"/>
  <sheetViews>
    <sheetView view="pageBreakPreview" zoomScaleSheetLayoutView="100" workbookViewId="0">
      <pane xSplit="9" ySplit="4" topLeftCell="J5" activePane="bottomRight" state="frozen"/>
      <selection activeCell="AR6" sqref="AR6:AR41"/>
      <selection pane="topRight" activeCell="AR6" sqref="AR6:AR41"/>
      <selection pane="bottomLeft" activeCell="AR6" sqref="AR6:AR41"/>
      <selection pane="bottomRight" activeCell="AP8" sqref="AP8"/>
    </sheetView>
  </sheetViews>
  <sheetFormatPr defaultColWidth="9" defaultRowHeight="12.75" customHeight="1" x14ac:dyDescent="0.2"/>
  <cols>
    <col min="1" max="5" width="2.90625" style="36" customWidth="1"/>
    <col min="6" max="9" width="2.90625" style="4" customWidth="1"/>
    <col min="10" max="39" width="2.453125" style="4" customWidth="1"/>
    <col min="40" max="40" width="2.453125" style="37" customWidth="1"/>
    <col min="41" max="41" width="2.453125" style="4" customWidth="1"/>
    <col min="42" max="45" width="9" style="3"/>
    <col min="46" max="16384" width="9" style="4"/>
  </cols>
  <sheetData>
    <row r="1" spans="1:45" ht="18.75" customHeight="1" thickBot="1" x14ac:dyDescent="0.25">
      <c r="A1" s="242" t="s">
        <v>31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</row>
    <row r="2" spans="1:45" ht="18.75" customHeight="1" thickBot="1" x14ac:dyDescent="0.25">
      <c r="A2" s="330">
        <v>2018</v>
      </c>
      <c r="B2" s="330"/>
      <c r="C2" s="330"/>
      <c r="D2" s="5" t="s">
        <v>2</v>
      </c>
      <c r="E2" s="331">
        <v>4</v>
      </c>
      <c r="F2" s="331"/>
      <c r="G2" s="6" t="s">
        <v>3</v>
      </c>
      <c r="H2" s="7"/>
      <c r="I2" s="7"/>
      <c r="J2" s="261" t="s">
        <v>4</v>
      </c>
      <c r="K2" s="262"/>
      <c r="L2" s="262"/>
      <c r="M2" s="262"/>
      <c r="N2" s="262"/>
      <c r="O2" s="263"/>
      <c r="P2" s="332">
        <v>1</v>
      </c>
      <c r="Q2" s="333"/>
      <c r="R2" s="333"/>
      <c r="S2" s="333"/>
      <c r="T2" s="333"/>
      <c r="U2" s="334"/>
      <c r="V2" s="335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</row>
    <row r="3" spans="1:45" ht="18.75" customHeight="1" thickBot="1" x14ac:dyDescent="0.25">
      <c r="A3" s="337"/>
      <c r="B3" s="338"/>
      <c r="C3" s="338"/>
      <c r="D3" s="338"/>
      <c r="E3" s="338"/>
      <c r="F3" s="338"/>
      <c r="G3" s="338"/>
      <c r="H3" s="338"/>
      <c r="I3" s="339"/>
      <c r="J3" s="8">
        <v>43191</v>
      </c>
      <c r="K3" s="9">
        <v>43192</v>
      </c>
      <c r="L3" s="8">
        <v>43193</v>
      </c>
      <c r="M3" s="9">
        <v>43194</v>
      </c>
      <c r="N3" s="8">
        <v>43195</v>
      </c>
      <c r="O3" s="9">
        <v>43196</v>
      </c>
      <c r="P3" s="8">
        <v>43197</v>
      </c>
      <c r="Q3" s="9">
        <v>43198</v>
      </c>
      <c r="R3" s="8">
        <v>43199</v>
      </c>
      <c r="S3" s="9">
        <v>43200</v>
      </c>
      <c r="T3" s="8">
        <v>43201</v>
      </c>
      <c r="U3" s="9">
        <v>43202</v>
      </c>
      <c r="V3" s="8">
        <v>43203</v>
      </c>
      <c r="W3" s="9">
        <v>43204</v>
      </c>
      <c r="X3" s="8">
        <v>43205</v>
      </c>
      <c r="Y3" s="9">
        <v>43206</v>
      </c>
      <c r="Z3" s="8">
        <v>43207</v>
      </c>
      <c r="AA3" s="9">
        <v>43208</v>
      </c>
      <c r="AB3" s="8">
        <v>43209</v>
      </c>
      <c r="AC3" s="9">
        <v>43210</v>
      </c>
      <c r="AD3" s="8">
        <v>43211</v>
      </c>
      <c r="AE3" s="9">
        <v>43212</v>
      </c>
      <c r="AF3" s="8">
        <v>43213</v>
      </c>
      <c r="AG3" s="9">
        <v>43214</v>
      </c>
      <c r="AH3" s="8">
        <v>43215</v>
      </c>
      <c r="AI3" s="9">
        <v>43216</v>
      </c>
      <c r="AJ3" s="8">
        <v>43217</v>
      </c>
      <c r="AK3" s="9">
        <v>43218</v>
      </c>
      <c r="AL3" s="8">
        <v>43219</v>
      </c>
      <c r="AM3" s="9">
        <v>43220</v>
      </c>
      <c r="AN3" s="10" t="s">
        <v>194</v>
      </c>
      <c r="AO3" s="11" t="s">
        <v>5</v>
      </c>
      <c r="AP3" s="12" t="s">
        <v>6</v>
      </c>
      <c r="AQ3" s="13" t="s">
        <v>7</v>
      </c>
      <c r="AR3" s="13" t="s">
        <v>8</v>
      </c>
      <c r="AS3" s="14" t="s">
        <v>9</v>
      </c>
    </row>
    <row r="4" spans="1:45" ht="18.75" customHeight="1" thickBot="1" x14ac:dyDescent="0.25">
      <c r="A4" s="15"/>
      <c r="B4" s="16"/>
      <c r="C4" s="16"/>
      <c r="D4" s="16"/>
      <c r="E4" s="16"/>
      <c r="F4" s="17"/>
      <c r="G4" s="17"/>
      <c r="H4" s="17"/>
      <c r="I4" s="18"/>
      <c r="J4" s="19" t="s">
        <v>195</v>
      </c>
      <c r="K4" s="20" t="s">
        <v>0</v>
      </c>
      <c r="L4" s="19" t="s">
        <v>196</v>
      </c>
      <c r="M4" s="20" t="s">
        <v>197</v>
      </c>
      <c r="N4" s="19" t="s">
        <v>198</v>
      </c>
      <c r="O4" s="20" t="s">
        <v>199</v>
      </c>
      <c r="P4" s="19" t="s">
        <v>200</v>
      </c>
      <c r="Q4" s="20" t="s">
        <v>195</v>
      </c>
      <c r="R4" s="19" t="s">
        <v>0</v>
      </c>
      <c r="S4" s="20" t="s">
        <v>196</v>
      </c>
      <c r="T4" s="19" t="s">
        <v>197</v>
      </c>
      <c r="U4" s="20" t="s">
        <v>198</v>
      </c>
      <c r="V4" s="19" t="s">
        <v>199</v>
      </c>
      <c r="W4" s="20" t="s">
        <v>200</v>
      </c>
      <c r="X4" s="19" t="s">
        <v>195</v>
      </c>
      <c r="Y4" s="20" t="s">
        <v>0</v>
      </c>
      <c r="Z4" s="19" t="s">
        <v>196</v>
      </c>
      <c r="AA4" s="20" t="s">
        <v>197</v>
      </c>
      <c r="AB4" s="19" t="s">
        <v>198</v>
      </c>
      <c r="AC4" s="20" t="s">
        <v>199</v>
      </c>
      <c r="AD4" s="19" t="s">
        <v>200</v>
      </c>
      <c r="AE4" s="20" t="s">
        <v>195</v>
      </c>
      <c r="AF4" s="19" t="s">
        <v>0</v>
      </c>
      <c r="AG4" s="20" t="s">
        <v>196</v>
      </c>
      <c r="AH4" s="19" t="s">
        <v>197</v>
      </c>
      <c r="AI4" s="20" t="s">
        <v>198</v>
      </c>
      <c r="AJ4" s="19" t="s">
        <v>199</v>
      </c>
      <c r="AK4" s="20" t="s">
        <v>200</v>
      </c>
      <c r="AL4" s="19" t="s">
        <v>195</v>
      </c>
      <c r="AM4" s="20" t="s">
        <v>0</v>
      </c>
      <c r="AN4" s="21" t="s">
        <v>194</v>
      </c>
      <c r="AO4" s="38"/>
      <c r="AP4" s="22">
        <v>5583</v>
      </c>
      <c r="AQ4" s="23">
        <v>79698</v>
      </c>
      <c r="AR4" s="23">
        <v>56877</v>
      </c>
      <c r="AS4" s="24">
        <v>22821</v>
      </c>
    </row>
    <row r="5" spans="1:45" ht="12.65" customHeight="1" thickBot="1" x14ac:dyDescent="0.25">
      <c r="A5" s="337" t="s">
        <v>1</v>
      </c>
      <c r="B5" s="340"/>
      <c r="C5" s="340"/>
      <c r="D5" s="340"/>
      <c r="E5" s="341"/>
      <c r="F5" s="342" t="s">
        <v>4</v>
      </c>
      <c r="G5" s="343"/>
      <c r="H5" s="343"/>
      <c r="I5" s="344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40"/>
      <c r="AO5" s="41"/>
      <c r="AP5" s="42">
        <v>215</v>
      </c>
      <c r="AQ5" s="43">
        <v>2344</v>
      </c>
      <c r="AR5" s="43">
        <v>2109</v>
      </c>
      <c r="AS5" s="44">
        <v>235</v>
      </c>
    </row>
    <row r="6" spans="1:45" ht="12.65" customHeight="1" x14ac:dyDescent="0.2">
      <c r="A6" s="345"/>
      <c r="B6" s="346"/>
      <c r="C6" s="346"/>
      <c r="D6" s="346"/>
      <c r="E6" s="294" t="s">
        <v>10</v>
      </c>
      <c r="F6" s="349" t="s">
        <v>11</v>
      </c>
      <c r="G6" s="349"/>
      <c r="H6" s="349"/>
      <c r="I6" s="349"/>
      <c r="J6" s="26"/>
      <c r="K6" s="27"/>
      <c r="L6" s="26"/>
      <c r="M6" s="27"/>
      <c r="N6" s="26"/>
      <c r="O6" s="27"/>
      <c r="P6" s="26"/>
      <c r="Q6" s="27"/>
      <c r="R6" s="26"/>
      <c r="S6" s="27"/>
      <c r="T6" s="26"/>
      <c r="U6" s="27"/>
      <c r="V6" s="26"/>
      <c r="W6" s="27"/>
      <c r="X6" s="26"/>
      <c r="Y6" s="27"/>
      <c r="Z6" s="26"/>
      <c r="AA6" s="27"/>
      <c r="AB6" s="26"/>
      <c r="AC6" s="27"/>
      <c r="AD6" s="26"/>
      <c r="AE6" s="27"/>
      <c r="AF6" s="26"/>
      <c r="AG6" s="27"/>
      <c r="AH6" s="26"/>
      <c r="AI6" s="27"/>
      <c r="AJ6" s="26"/>
      <c r="AK6" s="27"/>
      <c r="AL6" s="26"/>
      <c r="AM6" s="27"/>
      <c r="AN6" s="26"/>
      <c r="AO6" s="28">
        <v>0</v>
      </c>
      <c r="AP6" s="29" t="s">
        <v>32</v>
      </c>
      <c r="AQ6" s="351">
        <v>39719</v>
      </c>
      <c r="AR6" s="351">
        <v>35747</v>
      </c>
      <c r="AS6" s="352">
        <v>3972</v>
      </c>
    </row>
    <row r="7" spans="1:45" ht="12.65" customHeight="1" x14ac:dyDescent="0.2">
      <c r="A7" s="345"/>
      <c r="B7" s="346"/>
      <c r="C7" s="346"/>
      <c r="D7" s="346"/>
      <c r="E7" s="294"/>
      <c r="F7" s="349" t="s">
        <v>12</v>
      </c>
      <c r="G7" s="349"/>
      <c r="H7" s="349"/>
      <c r="I7" s="349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26"/>
      <c r="AA7" s="27"/>
      <c r="AB7" s="26"/>
      <c r="AC7" s="27"/>
      <c r="AD7" s="26"/>
      <c r="AE7" s="27"/>
      <c r="AF7" s="26"/>
      <c r="AG7" s="27"/>
      <c r="AH7" s="26"/>
      <c r="AI7" s="27"/>
      <c r="AJ7" s="26"/>
      <c r="AK7" s="27"/>
      <c r="AL7" s="26"/>
      <c r="AM7" s="27"/>
      <c r="AN7" s="26"/>
      <c r="AO7" s="28">
        <v>0</v>
      </c>
      <c r="AP7" s="29" t="s">
        <v>32</v>
      </c>
      <c r="AQ7" s="312"/>
      <c r="AR7" s="312"/>
      <c r="AS7" s="319"/>
    </row>
    <row r="8" spans="1:45" ht="12.65" customHeight="1" x14ac:dyDescent="0.2">
      <c r="A8" s="345"/>
      <c r="B8" s="346"/>
      <c r="C8" s="346"/>
      <c r="D8" s="346"/>
      <c r="E8" s="294"/>
      <c r="F8" s="349" t="s">
        <v>13</v>
      </c>
      <c r="G8" s="349"/>
      <c r="H8" s="349"/>
      <c r="I8" s="349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  <c r="Z8" s="26"/>
      <c r="AA8" s="27"/>
      <c r="AB8" s="26"/>
      <c r="AC8" s="27"/>
      <c r="AD8" s="26"/>
      <c r="AE8" s="27"/>
      <c r="AF8" s="26"/>
      <c r="AG8" s="27"/>
      <c r="AH8" s="26"/>
      <c r="AI8" s="27"/>
      <c r="AJ8" s="26"/>
      <c r="AK8" s="27"/>
      <c r="AL8" s="26"/>
      <c r="AM8" s="27"/>
      <c r="AN8" s="26"/>
      <c r="AO8" s="28">
        <v>0</v>
      </c>
      <c r="AP8" s="29" t="s">
        <v>32</v>
      </c>
      <c r="AQ8" s="312"/>
      <c r="AR8" s="312"/>
      <c r="AS8" s="319"/>
    </row>
    <row r="9" spans="1:45" ht="12.65" customHeight="1" x14ac:dyDescent="0.2">
      <c r="A9" s="345"/>
      <c r="B9" s="346"/>
      <c r="C9" s="346"/>
      <c r="D9" s="346"/>
      <c r="E9" s="294"/>
      <c r="F9" s="353" t="s">
        <v>14</v>
      </c>
      <c r="G9" s="353"/>
      <c r="H9" s="353"/>
      <c r="I9" s="353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26"/>
      <c r="AA9" s="27"/>
      <c r="AB9" s="26"/>
      <c r="AC9" s="27"/>
      <c r="AD9" s="26"/>
      <c r="AE9" s="27"/>
      <c r="AF9" s="26"/>
      <c r="AG9" s="27"/>
      <c r="AH9" s="26"/>
      <c r="AI9" s="27"/>
      <c r="AJ9" s="26"/>
      <c r="AK9" s="27"/>
      <c r="AL9" s="26"/>
      <c r="AM9" s="27"/>
      <c r="AN9" s="26"/>
      <c r="AO9" s="28">
        <v>0</v>
      </c>
      <c r="AP9" s="29" t="s">
        <v>32</v>
      </c>
      <c r="AQ9" s="312"/>
      <c r="AR9" s="312"/>
      <c r="AS9" s="319"/>
    </row>
    <row r="10" spans="1:45" ht="12.65" customHeight="1" x14ac:dyDescent="0.2">
      <c r="A10" s="345"/>
      <c r="B10" s="346"/>
      <c r="C10" s="346"/>
      <c r="D10" s="346"/>
      <c r="E10" s="294"/>
      <c r="F10" s="350" t="s">
        <v>15</v>
      </c>
      <c r="G10" s="350"/>
      <c r="H10" s="350"/>
      <c r="I10" s="350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6"/>
      <c r="Y10" s="27"/>
      <c r="Z10" s="26"/>
      <c r="AA10" s="27"/>
      <c r="AB10" s="26"/>
      <c r="AC10" s="27"/>
      <c r="AD10" s="26"/>
      <c r="AE10" s="27"/>
      <c r="AF10" s="26"/>
      <c r="AG10" s="27"/>
      <c r="AH10" s="26"/>
      <c r="AI10" s="27"/>
      <c r="AJ10" s="26"/>
      <c r="AK10" s="27"/>
      <c r="AL10" s="26"/>
      <c r="AM10" s="27"/>
      <c r="AN10" s="26"/>
      <c r="AO10" s="28">
        <v>0</v>
      </c>
      <c r="AP10" s="30" t="s">
        <v>32</v>
      </c>
      <c r="AQ10" s="312"/>
      <c r="AR10" s="312"/>
      <c r="AS10" s="319"/>
    </row>
    <row r="11" spans="1:45" ht="12.65" customHeight="1" x14ac:dyDescent="0.2">
      <c r="A11" s="345"/>
      <c r="B11" s="346"/>
      <c r="C11" s="346"/>
      <c r="D11" s="346"/>
      <c r="E11" s="294"/>
      <c r="F11" s="350" t="s">
        <v>16</v>
      </c>
      <c r="G11" s="350"/>
      <c r="H11" s="350"/>
      <c r="I11" s="350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6"/>
      <c r="U11" s="27"/>
      <c r="V11" s="26"/>
      <c r="W11" s="27"/>
      <c r="X11" s="26"/>
      <c r="Y11" s="27"/>
      <c r="Z11" s="26"/>
      <c r="AA11" s="27"/>
      <c r="AB11" s="26"/>
      <c r="AC11" s="27"/>
      <c r="AD11" s="26"/>
      <c r="AE11" s="27"/>
      <c r="AF11" s="26"/>
      <c r="AG11" s="27"/>
      <c r="AH11" s="26"/>
      <c r="AI11" s="27"/>
      <c r="AJ11" s="26"/>
      <c r="AK11" s="27"/>
      <c r="AL11" s="26"/>
      <c r="AM11" s="27"/>
      <c r="AN11" s="26"/>
      <c r="AO11" s="28">
        <v>0</v>
      </c>
      <c r="AP11" s="30" t="s">
        <v>32</v>
      </c>
      <c r="AQ11" s="312"/>
      <c r="AR11" s="312"/>
      <c r="AS11" s="319"/>
    </row>
    <row r="12" spans="1:45" ht="12.65" customHeight="1" x14ac:dyDescent="0.2">
      <c r="A12" s="345"/>
      <c r="B12" s="346"/>
      <c r="C12" s="346"/>
      <c r="D12" s="346"/>
      <c r="E12" s="294"/>
      <c r="F12" s="350" t="s">
        <v>17</v>
      </c>
      <c r="G12" s="350"/>
      <c r="H12" s="350"/>
      <c r="I12" s="350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7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6"/>
      <c r="AI12" s="27"/>
      <c r="AJ12" s="26"/>
      <c r="AK12" s="27"/>
      <c r="AL12" s="26"/>
      <c r="AM12" s="27"/>
      <c r="AN12" s="26"/>
      <c r="AO12" s="28">
        <v>0</v>
      </c>
      <c r="AP12" s="30" t="s">
        <v>32</v>
      </c>
      <c r="AQ12" s="312"/>
      <c r="AR12" s="312"/>
      <c r="AS12" s="319"/>
    </row>
    <row r="13" spans="1:45" ht="12.65" customHeight="1" x14ac:dyDescent="0.2">
      <c r="A13" s="345"/>
      <c r="B13" s="346"/>
      <c r="C13" s="346"/>
      <c r="D13" s="346"/>
      <c r="E13" s="294"/>
      <c r="F13" s="350" t="s">
        <v>18</v>
      </c>
      <c r="G13" s="350"/>
      <c r="H13" s="350"/>
      <c r="I13" s="350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  <c r="Z13" s="26"/>
      <c r="AA13" s="27"/>
      <c r="AB13" s="26"/>
      <c r="AC13" s="27"/>
      <c r="AD13" s="26"/>
      <c r="AE13" s="27"/>
      <c r="AF13" s="26"/>
      <c r="AG13" s="27"/>
      <c r="AH13" s="26"/>
      <c r="AI13" s="27"/>
      <c r="AJ13" s="26"/>
      <c r="AK13" s="27"/>
      <c r="AL13" s="26"/>
      <c r="AM13" s="27"/>
      <c r="AN13" s="26"/>
      <c r="AO13" s="28">
        <v>0</v>
      </c>
      <c r="AP13" s="30" t="s">
        <v>32</v>
      </c>
      <c r="AQ13" s="312"/>
      <c r="AR13" s="312"/>
      <c r="AS13" s="319"/>
    </row>
    <row r="14" spans="1:45" ht="12.65" customHeight="1" x14ac:dyDescent="0.2">
      <c r="A14" s="345"/>
      <c r="B14" s="346"/>
      <c r="C14" s="346"/>
      <c r="D14" s="346"/>
      <c r="E14" s="294"/>
      <c r="F14" s="350" t="s">
        <v>19</v>
      </c>
      <c r="G14" s="350"/>
      <c r="H14" s="350"/>
      <c r="I14" s="350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26"/>
      <c r="AA14" s="27"/>
      <c r="AB14" s="26"/>
      <c r="AC14" s="27"/>
      <c r="AD14" s="26"/>
      <c r="AE14" s="27"/>
      <c r="AF14" s="26"/>
      <c r="AG14" s="27"/>
      <c r="AH14" s="26"/>
      <c r="AI14" s="27"/>
      <c r="AJ14" s="26"/>
      <c r="AK14" s="27"/>
      <c r="AL14" s="26"/>
      <c r="AM14" s="27"/>
      <c r="AN14" s="26"/>
      <c r="AO14" s="28">
        <v>0</v>
      </c>
      <c r="AP14" s="30" t="s">
        <v>32</v>
      </c>
      <c r="AQ14" s="312"/>
      <c r="AR14" s="312"/>
      <c r="AS14" s="319"/>
    </row>
    <row r="15" spans="1:45" ht="12.65" customHeight="1" x14ac:dyDescent="0.2">
      <c r="A15" s="345"/>
      <c r="B15" s="346"/>
      <c r="C15" s="346"/>
      <c r="D15" s="346"/>
      <c r="E15" s="294"/>
      <c r="F15" s="350" t="s">
        <v>20</v>
      </c>
      <c r="G15" s="350"/>
      <c r="H15" s="350"/>
      <c r="I15" s="350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26"/>
      <c r="AG15" s="27"/>
      <c r="AH15" s="26"/>
      <c r="AI15" s="27"/>
      <c r="AJ15" s="26"/>
      <c r="AK15" s="27"/>
      <c r="AL15" s="26"/>
      <c r="AM15" s="27"/>
      <c r="AN15" s="26"/>
      <c r="AO15" s="28">
        <v>0</v>
      </c>
      <c r="AP15" s="31" t="s">
        <v>32</v>
      </c>
      <c r="AQ15" s="312"/>
      <c r="AR15" s="312"/>
      <c r="AS15" s="319"/>
    </row>
    <row r="16" spans="1:45" ht="12.65" customHeight="1" x14ac:dyDescent="0.2">
      <c r="A16" s="345"/>
      <c r="B16" s="346"/>
      <c r="C16" s="346"/>
      <c r="D16" s="346"/>
      <c r="E16" s="294"/>
      <c r="F16" s="350" t="s">
        <v>21</v>
      </c>
      <c r="G16" s="350"/>
      <c r="H16" s="350"/>
      <c r="I16" s="350"/>
      <c r="J16" s="26"/>
      <c r="K16" s="27"/>
      <c r="L16" s="25">
        <v>1</v>
      </c>
      <c r="M16" s="45"/>
      <c r="N16" s="25">
        <v>1</v>
      </c>
      <c r="O16" s="45">
        <v>1</v>
      </c>
      <c r="P16" s="25">
        <v>1</v>
      </c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26"/>
      <c r="AG16" s="27"/>
      <c r="AH16" s="26"/>
      <c r="AI16" s="27"/>
      <c r="AJ16" s="26"/>
      <c r="AK16" s="27"/>
      <c r="AL16" s="26"/>
      <c r="AM16" s="27"/>
      <c r="AN16" s="26"/>
      <c r="AO16" s="28">
        <v>4</v>
      </c>
      <c r="AP16" s="31">
        <v>3632</v>
      </c>
      <c r="AQ16" s="312"/>
      <c r="AR16" s="312"/>
      <c r="AS16" s="319"/>
    </row>
    <row r="17" spans="1:45" ht="12.65" customHeight="1" x14ac:dyDescent="0.2">
      <c r="A17" s="345"/>
      <c r="B17" s="346"/>
      <c r="C17" s="346"/>
      <c r="D17" s="346"/>
      <c r="E17" s="294"/>
      <c r="F17" s="350" t="s">
        <v>33</v>
      </c>
      <c r="G17" s="350"/>
      <c r="H17" s="350"/>
      <c r="I17" s="350"/>
      <c r="J17" s="26"/>
      <c r="K17" s="27"/>
      <c r="L17" s="28">
        <v>1</v>
      </c>
      <c r="M17" s="46"/>
      <c r="N17" s="28"/>
      <c r="O17" s="46"/>
      <c r="P17" s="28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26"/>
      <c r="AG17" s="27"/>
      <c r="AH17" s="26"/>
      <c r="AI17" s="27"/>
      <c r="AJ17" s="26"/>
      <c r="AK17" s="27"/>
      <c r="AL17" s="26"/>
      <c r="AM17" s="27"/>
      <c r="AN17" s="26"/>
      <c r="AO17" s="28">
        <v>1</v>
      </c>
      <c r="AP17" s="31">
        <v>50</v>
      </c>
      <c r="AQ17" s="312"/>
      <c r="AR17" s="312"/>
      <c r="AS17" s="319"/>
    </row>
    <row r="18" spans="1:45" ht="12.65" customHeight="1" x14ac:dyDescent="0.2">
      <c r="A18" s="345"/>
      <c r="B18" s="346"/>
      <c r="C18" s="346"/>
      <c r="D18" s="346"/>
      <c r="E18" s="294"/>
      <c r="F18" s="350" t="s">
        <v>34</v>
      </c>
      <c r="G18" s="350"/>
      <c r="H18" s="350"/>
      <c r="I18" s="350"/>
      <c r="J18" s="26"/>
      <c r="K18" s="27"/>
      <c r="L18" s="28"/>
      <c r="M18" s="46"/>
      <c r="N18" s="28"/>
      <c r="O18" s="46"/>
      <c r="P18" s="28"/>
      <c r="Q18" s="27"/>
      <c r="R18" s="26"/>
      <c r="S18" s="27"/>
      <c r="T18" s="26"/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26"/>
      <c r="AG18" s="27"/>
      <c r="AH18" s="26"/>
      <c r="AI18" s="27"/>
      <c r="AJ18" s="26"/>
      <c r="AK18" s="27"/>
      <c r="AL18" s="26"/>
      <c r="AM18" s="27"/>
      <c r="AN18" s="26"/>
      <c r="AO18" s="28">
        <v>0</v>
      </c>
      <c r="AP18" s="31">
        <v>0</v>
      </c>
      <c r="AQ18" s="312"/>
      <c r="AR18" s="312"/>
      <c r="AS18" s="319"/>
    </row>
    <row r="19" spans="1:45" ht="12.65" customHeight="1" x14ac:dyDescent="0.2">
      <c r="A19" s="345"/>
      <c r="B19" s="346"/>
      <c r="C19" s="346"/>
      <c r="D19" s="346"/>
      <c r="E19" s="294"/>
      <c r="F19" s="350" t="s">
        <v>35</v>
      </c>
      <c r="G19" s="350"/>
      <c r="H19" s="350"/>
      <c r="I19" s="350"/>
      <c r="J19" s="26"/>
      <c r="K19" s="27"/>
      <c r="L19" s="28"/>
      <c r="M19" s="46"/>
      <c r="N19" s="28"/>
      <c r="O19" s="46"/>
      <c r="P19" s="28"/>
      <c r="Q19" s="27"/>
      <c r="R19" s="26"/>
      <c r="S19" s="27"/>
      <c r="T19" s="26"/>
      <c r="U19" s="27"/>
      <c r="V19" s="26"/>
      <c r="W19" s="27"/>
      <c r="X19" s="26"/>
      <c r="Y19" s="27"/>
      <c r="Z19" s="26"/>
      <c r="AA19" s="27"/>
      <c r="AB19" s="26"/>
      <c r="AC19" s="27"/>
      <c r="AD19" s="26"/>
      <c r="AE19" s="27"/>
      <c r="AF19" s="26"/>
      <c r="AG19" s="27"/>
      <c r="AH19" s="26"/>
      <c r="AI19" s="27"/>
      <c r="AJ19" s="26"/>
      <c r="AK19" s="27"/>
      <c r="AL19" s="26"/>
      <c r="AM19" s="27"/>
      <c r="AN19" s="26"/>
      <c r="AO19" s="28">
        <v>0</v>
      </c>
      <c r="AP19" s="31">
        <v>0</v>
      </c>
      <c r="AQ19" s="312"/>
      <c r="AR19" s="312"/>
      <c r="AS19" s="319"/>
    </row>
    <row r="20" spans="1:45" ht="12.65" customHeight="1" x14ac:dyDescent="0.2">
      <c r="A20" s="345"/>
      <c r="B20" s="346"/>
      <c r="C20" s="346"/>
      <c r="D20" s="346"/>
      <c r="E20" s="294"/>
      <c r="F20" s="350" t="s">
        <v>36</v>
      </c>
      <c r="G20" s="350"/>
      <c r="H20" s="350"/>
      <c r="I20" s="350"/>
      <c r="J20" s="26"/>
      <c r="K20" s="27"/>
      <c r="L20" s="28">
        <v>1</v>
      </c>
      <c r="M20" s="46"/>
      <c r="N20" s="28">
        <v>1</v>
      </c>
      <c r="O20" s="46"/>
      <c r="P20" s="28">
        <v>1</v>
      </c>
      <c r="Q20" s="27"/>
      <c r="R20" s="26"/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6"/>
      <c r="AI20" s="27"/>
      <c r="AJ20" s="26"/>
      <c r="AK20" s="27"/>
      <c r="AL20" s="26"/>
      <c r="AM20" s="27"/>
      <c r="AN20" s="26"/>
      <c r="AO20" s="28">
        <v>3</v>
      </c>
      <c r="AP20" s="31">
        <v>150</v>
      </c>
      <c r="AQ20" s="312"/>
      <c r="AR20" s="312"/>
      <c r="AS20" s="319"/>
    </row>
    <row r="21" spans="1:45" ht="12.65" customHeight="1" x14ac:dyDescent="0.2">
      <c r="A21" s="345"/>
      <c r="B21" s="346"/>
      <c r="C21" s="346"/>
      <c r="D21" s="346"/>
      <c r="E21" s="294"/>
      <c r="F21" s="350" t="s">
        <v>37</v>
      </c>
      <c r="G21" s="350"/>
      <c r="H21" s="350"/>
      <c r="I21" s="350"/>
      <c r="J21" s="26"/>
      <c r="K21" s="27"/>
      <c r="L21" s="28"/>
      <c r="M21" s="46"/>
      <c r="N21" s="28"/>
      <c r="O21" s="46"/>
      <c r="P21" s="28"/>
      <c r="Q21" s="27"/>
      <c r="R21" s="26"/>
      <c r="S21" s="27"/>
      <c r="T21" s="26"/>
      <c r="U21" s="27"/>
      <c r="V21" s="26"/>
      <c r="W21" s="27"/>
      <c r="X21" s="26"/>
      <c r="Y21" s="27"/>
      <c r="Z21" s="26"/>
      <c r="AA21" s="27"/>
      <c r="AB21" s="26"/>
      <c r="AC21" s="27"/>
      <c r="AD21" s="26"/>
      <c r="AE21" s="27"/>
      <c r="AF21" s="26"/>
      <c r="AG21" s="27"/>
      <c r="AH21" s="26"/>
      <c r="AI21" s="27"/>
      <c r="AJ21" s="26"/>
      <c r="AK21" s="27"/>
      <c r="AL21" s="26"/>
      <c r="AM21" s="27"/>
      <c r="AN21" s="26"/>
      <c r="AO21" s="28">
        <v>0</v>
      </c>
      <c r="AP21" s="31">
        <v>0</v>
      </c>
      <c r="AQ21" s="312"/>
      <c r="AR21" s="312"/>
      <c r="AS21" s="319"/>
    </row>
    <row r="22" spans="1:45" ht="12.65" customHeight="1" x14ac:dyDescent="0.2">
      <c r="A22" s="345"/>
      <c r="B22" s="346"/>
      <c r="C22" s="346"/>
      <c r="D22" s="346"/>
      <c r="E22" s="294"/>
      <c r="F22" s="350" t="s">
        <v>38</v>
      </c>
      <c r="G22" s="350"/>
      <c r="H22" s="350"/>
      <c r="I22" s="350"/>
      <c r="J22" s="26"/>
      <c r="K22" s="27"/>
      <c r="L22" s="28"/>
      <c r="M22" s="46"/>
      <c r="N22" s="28">
        <v>1</v>
      </c>
      <c r="O22" s="46">
        <v>2</v>
      </c>
      <c r="P22" s="28">
        <v>1</v>
      </c>
      <c r="Q22" s="27"/>
      <c r="R22" s="26"/>
      <c r="S22" s="27"/>
      <c r="T22" s="26"/>
      <c r="U22" s="27"/>
      <c r="V22" s="26"/>
      <c r="W22" s="27"/>
      <c r="X22" s="26"/>
      <c r="Y22" s="27"/>
      <c r="Z22" s="26"/>
      <c r="AA22" s="27"/>
      <c r="AB22" s="26"/>
      <c r="AC22" s="27"/>
      <c r="AD22" s="26"/>
      <c r="AE22" s="27"/>
      <c r="AF22" s="26"/>
      <c r="AG22" s="27"/>
      <c r="AH22" s="26"/>
      <c r="AI22" s="27"/>
      <c r="AJ22" s="26"/>
      <c r="AK22" s="27"/>
      <c r="AL22" s="26"/>
      <c r="AM22" s="27"/>
      <c r="AN22" s="26"/>
      <c r="AO22" s="28">
        <v>4</v>
      </c>
      <c r="AP22" s="31">
        <v>-188</v>
      </c>
      <c r="AQ22" s="312"/>
      <c r="AR22" s="312"/>
      <c r="AS22" s="319"/>
    </row>
    <row r="23" spans="1:45" ht="12.65" customHeight="1" x14ac:dyDescent="0.2">
      <c r="A23" s="345"/>
      <c r="B23" s="346"/>
      <c r="C23" s="346"/>
      <c r="D23" s="346"/>
      <c r="E23" s="294"/>
      <c r="F23" s="350" t="s">
        <v>39</v>
      </c>
      <c r="G23" s="350"/>
      <c r="H23" s="350"/>
      <c r="I23" s="350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  <c r="Z23" s="26"/>
      <c r="AA23" s="27"/>
      <c r="AB23" s="26"/>
      <c r="AC23" s="27"/>
      <c r="AD23" s="26"/>
      <c r="AE23" s="27"/>
      <c r="AF23" s="26"/>
      <c r="AG23" s="27"/>
      <c r="AH23" s="26"/>
      <c r="AI23" s="27"/>
      <c r="AJ23" s="26"/>
      <c r="AK23" s="27"/>
      <c r="AL23" s="26"/>
      <c r="AM23" s="27"/>
      <c r="AN23" s="26"/>
      <c r="AO23" s="28">
        <v>0</v>
      </c>
      <c r="AP23" s="31">
        <v>0</v>
      </c>
      <c r="AQ23" s="312"/>
      <c r="AR23" s="312"/>
      <c r="AS23" s="319"/>
    </row>
    <row r="24" spans="1:45" ht="12.65" customHeight="1" x14ac:dyDescent="0.2">
      <c r="A24" s="345"/>
      <c r="B24" s="346"/>
      <c r="C24" s="346"/>
      <c r="D24" s="346"/>
      <c r="E24" s="294"/>
      <c r="F24" s="350" t="s">
        <v>40</v>
      </c>
      <c r="G24" s="350"/>
      <c r="H24" s="350"/>
      <c r="I24" s="350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  <c r="Z24" s="26"/>
      <c r="AA24" s="27"/>
      <c r="AB24" s="26"/>
      <c r="AC24" s="27"/>
      <c r="AD24" s="26"/>
      <c r="AE24" s="27"/>
      <c r="AF24" s="26"/>
      <c r="AG24" s="27"/>
      <c r="AH24" s="26"/>
      <c r="AI24" s="27"/>
      <c r="AJ24" s="26"/>
      <c r="AK24" s="27"/>
      <c r="AL24" s="26"/>
      <c r="AM24" s="27"/>
      <c r="AN24" s="26"/>
      <c r="AO24" s="28">
        <v>0</v>
      </c>
      <c r="AP24" s="31">
        <v>0</v>
      </c>
      <c r="AQ24" s="312"/>
      <c r="AR24" s="312"/>
      <c r="AS24" s="319"/>
    </row>
    <row r="25" spans="1:45" ht="12.65" customHeight="1" x14ac:dyDescent="0.2">
      <c r="A25" s="345"/>
      <c r="B25" s="346"/>
      <c r="C25" s="346"/>
      <c r="D25" s="346"/>
      <c r="E25" s="294"/>
      <c r="F25" s="350" t="s">
        <v>41</v>
      </c>
      <c r="G25" s="350"/>
      <c r="H25" s="350"/>
      <c r="I25" s="350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  <c r="Z25" s="26"/>
      <c r="AA25" s="27"/>
      <c r="AB25" s="26"/>
      <c r="AC25" s="27"/>
      <c r="AD25" s="26"/>
      <c r="AE25" s="27"/>
      <c r="AF25" s="26"/>
      <c r="AG25" s="27"/>
      <c r="AH25" s="26"/>
      <c r="AI25" s="27"/>
      <c r="AJ25" s="26"/>
      <c r="AK25" s="27"/>
      <c r="AL25" s="26"/>
      <c r="AM25" s="27"/>
      <c r="AN25" s="26"/>
      <c r="AO25" s="28">
        <v>0</v>
      </c>
      <c r="AP25" s="31">
        <v>0</v>
      </c>
      <c r="AQ25" s="312"/>
      <c r="AR25" s="312"/>
      <c r="AS25" s="319"/>
    </row>
    <row r="26" spans="1:45" ht="12.65" customHeight="1" x14ac:dyDescent="0.2">
      <c r="A26" s="345"/>
      <c r="B26" s="346"/>
      <c r="C26" s="346"/>
      <c r="D26" s="346"/>
      <c r="E26" s="294"/>
      <c r="F26" s="350" t="s">
        <v>42</v>
      </c>
      <c r="G26" s="350"/>
      <c r="H26" s="350"/>
      <c r="I26" s="350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  <c r="Z26" s="26"/>
      <c r="AA26" s="27"/>
      <c r="AB26" s="26"/>
      <c r="AC26" s="27"/>
      <c r="AD26" s="26"/>
      <c r="AE26" s="27"/>
      <c r="AF26" s="26"/>
      <c r="AG26" s="27"/>
      <c r="AH26" s="26"/>
      <c r="AI26" s="27"/>
      <c r="AJ26" s="26"/>
      <c r="AK26" s="27"/>
      <c r="AL26" s="26"/>
      <c r="AM26" s="27"/>
      <c r="AN26" s="26"/>
      <c r="AO26" s="28">
        <v>0</v>
      </c>
      <c r="AP26" s="31">
        <v>0</v>
      </c>
      <c r="AQ26" s="312"/>
      <c r="AR26" s="312"/>
      <c r="AS26" s="319"/>
    </row>
    <row r="27" spans="1:45" ht="12.65" customHeight="1" x14ac:dyDescent="0.2">
      <c r="A27" s="345"/>
      <c r="B27" s="346"/>
      <c r="C27" s="346"/>
      <c r="D27" s="346"/>
      <c r="E27" s="294"/>
      <c r="F27" s="350" t="s">
        <v>43</v>
      </c>
      <c r="G27" s="350"/>
      <c r="H27" s="350"/>
      <c r="I27" s="350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7"/>
      <c r="V27" s="26"/>
      <c r="W27" s="27"/>
      <c r="X27" s="26"/>
      <c r="Y27" s="27"/>
      <c r="Z27" s="26"/>
      <c r="AA27" s="27"/>
      <c r="AB27" s="26"/>
      <c r="AC27" s="27"/>
      <c r="AD27" s="26"/>
      <c r="AE27" s="27"/>
      <c r="AF27" s="26"/>
      <c r="AG27" s="27"/>
      <c r="AH27" s="26"/>
      <c r="AI27" s="27"/>
      <c r="AJ27" s="26"/>
      <c r="AK27" s="27"/>
      <c r="AL27" s="26"/>
      <c r="AM27" s="27"/>
      <c r="AN27" s="26"/>
      <c r="AO27" s="28">
        <v>0</v>
      </c>
      <c r="AP27" s="31">
        <v>0</v>
      </c>
      <c r="AQ27" s="312"/>
      <c r="AR27" s="312"/>
      <c r="AS27" s="319"/>
    </row>
    <row r="28" spans="1:45" ht="12.65" customHeight="1" x14ac:dyDescent="0.2">
      <c r="A28" s="345"/>
      <c r="B28" s="346"/>
      <c r="C28" s="346"/>
      <c r="D28" s="346"/>
      <c r="E28" s="294"/>
      <c r="F28" s="350" t="s">
        <v>44</v>
      </c>
      <c r="G28" s="350"/>
      <c r="H28" s="350"/>
      <c r="I28" s="350"/>
      <c r="J28" s="26"/>
      <c r="K28" s="27"/>
      <c r="L28" s="26"/>
      <c r="M28" s="27"/>
      <c r="N28" s="26"/>
      <c r="O28" s="27"/>
      <c r="P28" s="26"/>
      <c r="Q28" s="27"/>
      <c r="R28" s="26"/>
      <c r="S28" s="27"/>
      <c r="T28" s="26"/>
      <c r="U28" s="27"/>
      <c r="V28" s="26"/>
      <c r="W28" s="27"/>
      <c r="X28" s="26"/>
      <c r="Y28" s="27"/>
      <c r="Z28" s="26"/>
      <c r="AA28" s="27"/>
      <c r="AB28" s="26"/>
      <c r="AC28" s="27"/>
      <c r="AD28" s="26"/>
      <c r="AE28" s="27"/>
      <c r="AF28" s="26"/>
      <c r="AG28" s="27"/>
      <c r="AH28" s="26"/>
      <c r="AI28" s="27"/>
      <c r="AJ28" s="26"/>
      <c r="AK28" s="27"/>
      <c r="AL28" s="26"/>
      <c r="AM28" s="27"/>
      <c r="AN28" s="26"/>
      <c r="AO28" s="28">
        <v>0</v>
      </c>
      <c r="AP28" s="31">
        <v>0</v>
      </c>
      <c r="AQ28" s="312"/>
      <c r="AR28" s="312"/>
      <c r="AS28" s="319"/>
    </row>
    <row r="29" spans="1:45" ht="12.65" customHeight="1" x14ac:dyDescent="0.2">
      <c r="A29" s="347"/>
      <c r="B29" s="348"/>
      <c r="C29" s="348"/>
      <c r="D29" s="348"/>
      <c r="E29" s="295"/>
      <c r="F29" s="350" t="s">
        <v>45</v>
      </c>
      <c r="G29" s="350"/>
      <c r="H29" s="350"/>
      <c r="I29" s="350"/>
      <c r="J29" s="26"/>
      <c r="K29" s="27"/>
      <c r="L29" s="26"/>
      <c r="M29" s="27"/>
      <c r="N29" s="26"/>
      <c r="O29" s="27"/>
      <c r="P29" s="26"/>
      <c r="Q29" s="27"/>
      <c r="R29" s="26"/>
      <c r="S29" s="27"/>
      <c r="T29" s="26"/>
      <c r="U29" s="27"/>
      <c r="V29" s="26"/>
      <c r="W29" s="27"/>
      <c r="X29" s="26"/>
      <c r="Y29" s="27"/>
      <c r="Z29" s="26"/>
      <c r="AA29" s="27"/>
      <c r="AB29" s="26"/>
      <c r="AC29" s="27"/>
      <c r="AD29" s="26"/>
      <c r="AE29" s="27"/>
      <c r="AF29" s="26"/>
      <c r="AG29" s="27"/>
      <c r="AH29" s="26"/>
      <c r="AI29" s="27"/>
      <c r="AJ29" s="26"/>
      <c r="AK29" s="27"/>
      <c r="AL29" s="26"/>
      <c r="AM29" s="27"/>
      <c r="AN29" s="26"/>
      <c r="AO29" s="28">
        <v>0</v>
      </c>
      <c r="AP29" s="31">
        <v>0</v>
      </c>
      <c r="AQ29" s="313"/>
      <c r="AR29" s="313"/>
      <c r="AS29" s="320"/>
    </row>
    <row r="30" spans="1:45" ht="12.65" customHeight="1" x14ac:dyDescent="0.2">
      <c r="A30" s="369" t="s">
        <v>22</v>
      </c>
      <c r="B30" s="370"/>
      <c r="C30" s="370"/>
      <c r="D30" s="370"/>
      <c r="E30" s="371"/>
      <c r="F30" s="358" t="s">
        <v>46</v>
      </c>
      <c r="G30" s="359"/>
      <c r="H30" s="359"/>
      <c r="I30" s="359"/>
      <c r="J30" s="26"/>
      <c r="K30" s="27"/>
      <c r="L30" s="26">
        <v>1</v>
      </c>
      <c r="M30" s="27"/>
      <c r="N30" s="26">
        <v>1</v>
      </c>
      <c r="O30" s="27">
        <v>1</v>
      </c>
      <c r="P30" s="26">
        <v>1</v>
      </c>
      <c r="Q30" s="27"/>
      <c r="R30" s="26"/>
      <c r="S30" s="27"/>
      <c r="T30" s="26"/>
      <c r="U30" s="27"/>
      <c r="V30" s="26"/>
      <c r="W30" s="27"/>
      <c r="X30" s="26"/>
      <c r="Y30" s="27"/>
      <c r="Z30" s="26"/>
      <c r="AA30" s="27"/>
      <c r="AB30" s="26"/>
      <c r="AC30" s="27"/>
      <c r="AD30" s="26"/>
      <c r="AE30" s="27"/>
      <c r="AF30" s="26"/>
      <c r="AG30" s="27"/>
      <c r="AH30" s="26"/>
      <c r="AI30" s="27"/>
      <c r="AJ30" s="26"/>
      <c r="AK30" s="27"/>
      <c r="AL30" s="26"/>
      <c r="AM30" s="27"/>
      <c r="AN30" s="26"/>
      <c r="AO30" s="28">
        <v>4</v>
      </c>
      <c r="AP30" s="33"/>
      <c r="AQ30" s="34">
        <v>2200</v>
      </c>
      <c r="AR30" s="32"/>
      <c r="AS30" s="34">
        <v>2200</v>
      </c>
    </row>
    <row r="31" spans="1:45" ht="12.65" customHeight="1" x14ac:dyDescent="0.2">
      <c r="A31" s="354"/>
      <c r="B31" s="355"/>
      <c r="C31" s="355"/>
      <c r="D31" s="355"/>
      <c r="E31" s="356"/>
      <c r="F31" s="358" t="s">
        <v>47</v>
      </c>
      <c r="G31" s="359"/>
      <c r="H31" s="359"/>
      <c r="I31" s="359"/>
      <c r="J31" s="26"/>
      <c r="K31" s="27"/>
      <c r="L31" s="26"/>
      <c r="M31" s="27"/>
      <c r="N31" s="26"/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  <c r="Z31" s="26"/>
      <c r="AA31" s="27"/>
      <c r="AB31" s="26"/>
      <c r="AC31" s="27"/>
      <c r="AD31" s="26"/>
      <c r="AE31" s="27"/>
      <c r="AF31" s="26"/>
      <c r="AG31" s="27"/>
      <c r="AH31" s="26"/>
      <c r="AI31" s="27"/>
      <c r="AJ31" s="26"/>
      <c r="AK31" s="27"/>
      <c r="AL31" s="26"/>
      <c r="AM31" s="27"/>
      <c r="AN31" s="26"/>
      <c r="AO31" s="28">
        <v>0</v>
      </c>
      <c r="AP31" s="34"/>
      <c r="AQ31" s="34">
        <v>0</v>
      </c>
      <c r="AR31" s="34"/>
      <c r="AS31" s="34">
        <v>0</v>
      </c>
    </row>
    <row r="32" spans="1:45" ht="12.65" customHeight="1" x14ac:dyDescent="0.2">
      <c r="A32" s="347"/>
      <c r="B32" s="348"/>
      <c r="C32" s="348"/>
      <c r="D32" s="348"/>
      <c r="E32" s="357"/>
      <c r="F32" s="358" t="s">
        <v>48</v>
      </c>
      <c r="G32" s="359"/>
      <c r="H32" s="359"/>
      <c r="I32" s="359"/>
      <c r="J32" s="26"/>
      <c r="K32" s="27"/>
      <c r="L32" s="26"/>
      <c r="M32" s="27"/>
      <c r="N32" s="26"/>
      <c r="O32" s="27"/>
      <c r="P32" s="26"/>
      <c r="Q32" s="27"/>
      <c r="R32" s="26"/>
      <c r="S32" s="27"/>
      <c r="T32" s="26"/>
      <c r="U32" s="27"/>
      <c r="V32" s="26"/>
      <c r="W32" s="27"/>
      <c r="X32" s="26"/>
      <c r="Y32" s="27"/>
      <c r="Z32" s="26"/>
      <c r="AA32" s="27"/>
      <c r="AB32" s="26"/>
      <c r="AC32" s="27"/>
      <c r="AD32" s="26"/>
      <c r="AE32" s="27"/>
      <c r="AF32" s="26"/>
      <c r="AG32" s="27"/>
      <c r="AH32" s="26"/>
      <c r="AI32" s="27"/>
      <c r="AJ32" s="26"/>
      <c r="AK32" s="27"/>
      <c r="AL32" s="26"/>
      <c r="AM32" s="27"/>
      <c r="AN32" s="26"/>
      <c r="AO32" s="28">
        <v>0</v>
      </c>
      <c r="AP32" s="34"/>
      <c r="AQ32" s="34">
        <v>0</v>
      </c>
      <c r="AR32" s="34"/>
      <c r="AS32" s="34">
        <v>0</v>
      </c>
    </row>
    <row r="33" spans="1:45" ht="12.65" customHeight="1" x14ac:dyDescent="0.2">
      <c r="A33" s="369" t="s">
        <v>23</v>
      </c>
      <c r="B33" s="370"/>
      <c r="C33" s="370"/>
      <c r="D33" s="370"/>
      <c r="E33" s="371"/>
      <c r="F33" s="358" t="s">
        <v>49</v>
      </c>
      <c r="G33" s="359"/>
      <c r="H33" s="359"/>
      <c r="I33" s="359"/>
      <c r="J33" s="26"/>
      <c r="K33" s="27"/>
      <c r="L33" s="26"/>
      <c r="M33" s="27"/>
      <c r="N33" s="26"/>
      <c r="O33" s="27"/>
      <c r="P33" s="26"/>
      <c r="Q33" s="27"/>
      <c r="R33" s="26"/>
      <c r="S33" s="27"/>
      <c r="T33" s="26"/>
      <c r="U33" s="27"/>
      <c r="V33" s="26"/>
      <c r="W33" s="27"/>
      <c r="X33" s="26"/>
      <c r="Y33" s="27"/>
      <c r="Z33" s="26"/>
      <c r="AA33" s="27"/>
      <c r="AB33" s="26"/>
      <c r="AC33" s="27"/>
      <c r="AD33" s="26"/>
      <c r="AE33" s="27"/>
      <c r="AF33" s="26"/>
      <c r="AG33" s="27"/>
      <c r="AH33" s="26"/>
      <c r="AI33" s="27"/>
      <c r="AJ33" s="26"/>
      <c r="AK33" s="27"/>
      <c r="AL33" s="26"/>
      <c r="AM33" s="27"/>
      <c r="AN33" s="26"/>
      <c r="AO33" s="28">
        <v>0</v>
      </c>
      <c r="AP33" s="34"/>
      <c r="AQ33" s="34">
        <v>0</v>
      </c>
      <c r="AR33" s="34"/>
      <c r="AS33" s="34">
        <v>0</v>
      </c>
    </row>
    <row r="34" spans="1:45" ht="12.65" customHeight="1" x14ac:dyDescent="0.2">
      <c r="A34" s="354">
        <v>2</v>
      </c>
      <c r="B34" s="355"/>
      <c r="C34" s="355"/>
      <c r="D34" s="355"/>
      <c r="E34" s="356"/>
      <c r="F34" s="358" t="s">
        <v>50</v>
      </c>
      <c r="G34" s="359"/>
      <c r="H34" s="359"/>
      <c r="I34" s="359"/>
      <c r="J34" s="26"/>
      <c r="K34" s="27"/>
      <c r="L34" s="26"/>
      <c r="M34" s="27"/>
      <c r="N34" s="26"/>
      <c r="O34" s="27"/>
      <c r="P34" s="26"/>
      <c r="Q34" s="27"/>
      <c r="R34" s="26"/>
      <c r="S34" s="27"/>
      <c r="T34" s="26"/>
      <c r="U34" s="27"/>
      <c r="V34" s="26"/>
      <c r="W34" s="27"/>
      <c r="X34" s="26"/>
      <c r="Y34" s="27"/>
      <c r="Z34" s="26"/>
      <c r="AA34" s="27"/>
      <c r="AB34" s="26"/>
      <c r="AC34" s="27"/>
      <c r="AD34" s="26"/>
      <c r="AE34" s="27"/>
      <c r="AF34" s="26"/>
      <c r="AG34" s="27"/>
      <c r="AH34" s="26"/>
      <c r="AI34" s="27"/>
      <c r="AJ34" s="26"/>
      <c r="AK34" s="27"/>
      <c r="AL34" s="26"/>
      <c r="AM34" s="27"/>
      <c r="AN34" s="26"/>
      <c r="AO34" s="28">
        <v>0</v>
      </c>
      <c r="AP34" s="34"/>
      <c r="AQ34" s="34">
        <v>0</v>
      </c>
      <c r="AR34" s="34"/>
      <c r="AS34" s="34">
        <v>0</v>
      </c>
    </row>
    <row r="35" spans="1:45" ht="12.65" customHeight="1" x14ac:dyDescent="0.2">
      <c r="A35" s="347"/>
      <c r="B35" s="348"/>
      <c r="C35" s="348"/>
      <c r="D35" s="348"/>
      <c r="E35" s="357"/>
      <c r="F35" s="358" t="s">
        <v>51</v>
      </c>
      <c r="G35" s="359"/>
      <c r="H35" s="359"/>
      <c r="I35" s="359"/>
      <c r="J35" s="26"/>
      <c r="K35" s="27"/>
      <c r="L35" s="26"/>
      <c r="M35" s="27">
        <v>2</v>
      </c>
      <c r="N35" s="26"/>
      <c r="O35" s="27"/>
      <c r="P35" s="26"/>
      <c r="Q35" s="27"/>
      <c r="R35" s="26"/>
      <c r="S35" s="27"/>
      <c r="T35" s="26"/>
      <c r="U35" s="27"/>
      <c r="V35" s="26"/>
      <c r="W35" s="27"/>
      <c r="X35" s="26"/>
      <c r="Y35" s="27"/>
      <c r="Z35" s="26"/>
      <c r="AA35" s="27"/>
      <c r="AB35" s="26"/>
      <c r="AC35" s="27"/>
      <c r="AD35" s="26"/>
      <c r="AE35" s="27"/>
      <c r="AF35" s="26"/>
      <c r="AG35" s="27"/>
      <c r="AH35" s="26"/>
      <c r="AI35" s="27"/>
      <c r="AJ35" s="26"/>
      <c r="AK35" s="27"/>
      <c r="AL35" s="26"/>
      <c r="AM35" s="27"/>
      <c r="AN35" s="26"/>
      <c r="AO35" s="28">
        <v>2</v>
      </c>
      <c r="AP35" s="34"/>
      <c r="AQ35" s="34">
        <v>2000</v>
      </c>
      <c r="AR35" s="34"/>
      <c r="AS35" s="34">
        <v>2000</v>
      </c>
    </row>
    <row r="36" spans="1:45" ht="12.65" customHeight="1" x14ac:dyDescent="0.2">
      <c r="A36" s="360" t="s">
        <v>24</v>
      </c>
      <c r="B36" s="361"/>
      <c r="C36" s="361"/>
      <c r="D36" s="361"/>
      <c r="E36" s="362"/>
      <c r="F36" s="358" t="s">
        <v>52</v>
      </c>
      <c r="G36" s="359"/>
      <c r="H36" s="359"/>
      <c r="I36" s="359"/>
      <c r="J36" s="26"/>
      <c r="K36" s="27"/>
      <c r="L36" s="26"/>
      <c r="M36" s="27">
        <v>2</v>
      </c>
      <c r="N36" s="26"/>
      <c r="O36" s="27"/>
      <c r="P36" s="26"/>
      <c r="Q36" s="27"/>
      <c r="R36" s="26"/>
      <c r="S36" s="27"/>
      <c r="T36" s="26"/>
      <c r="U36" s="27"/>
      <c r="V36" s="26"/>
      <c r="W36" s="27"/>
      <c r="X36" s="26"/>
      <c r="Y36" s="27"/>
      <c r="Z36" s="26"/>
      <c r="AA36" s="27"/>
      <c r="AB36" s="26"/>
      <c r="AC36" s="27"/>
      <c r="AD36" s="26"/>
      <c r="AE36" s="27"/>
      <c r="AF36" s="26"/>
      <c r="AG36" s="27"/>
      <c r="AH36" s="26"/>
      <c r="AI36" s="27"/>
      <c r="AJ36" s="26"/>
      <c r="AK36" s="27"/>
      <c r="AL36" s="26"/>
      <c r="AM36" s="27"/>
      <c r="AN36" s="26"/>
      <c r="AO36" s="28">
        <v>2</v>
      </c>
      <c r="AP36" s="34"/>
      <c r="AQ36" s="34">
        <v>440</v>
      </c>
      <c r="AR36" s="34"/>
      <c r="AS36" s="34">
        <v>440</v>
      </c>
    </row>
    <row r="37" spans="1:45" ht="12.65" customHeight="1" x14ac:dyDescent="0.2">
      <c r="A37" s="363">
        <v>19705</v>
      </c>
      <c r="B37" s="364"/>
      <c r="C37" s="364"/>
      <c r="D37" s="364"/>
      <c r="E37" s="365"/>
      <c r="F37" s="358" t="s">
        <v>53</v>
      </c>
      <c r="G37" s="359"/>
      <c r="H37" s="359"/>
      <c r="I37" s="359"/>
      <c r="J37" s="26"/>
      <c r="K37" s="27"/>
      <c r="L37" s="26"/>
      <c r="M37" s="27">
        <v>2</v>
      </c>
      <c r="N37" s="26"/>
      <c r="O37" s="27"/>
      <c r="P37" s="26"/>
      <c r="Q37" s="27"/>
      <c r="R37" s="26"/>
      <c r="S37" s="27"/>
      <c r="T37" s="26"/>
      <c r="U37" s="27"/>
      <c r="V37" s="26"/>
      <c r="W37" s="27"/>
      <c r="X37" s="26"/>
      <c r="Y37" s="27"/>
      <c r="Z37" s="26"/>
      <c r="AA37" s="27"/>
      <c r="AB37" s="26"/>
      <c r="AC37" s="27"/>
      <c r="AD37" s="26"/>
      <c r="AE37" s="27"/>
      <c r="AF37" s="26"/>
      <c r="AG37" s="27"/>
      <c r="AH37" s="26"/>
      <c r="AI37" s="27"/>
      <c r="AJ37" s="26"/>
      <c r="AK37" s="27"/>
      <c r="AL37" s="26"/>
      <c r="AM37" s="27"/>
      <c r="AN37" s="26"/>
      <c r="AO37" s="28">
        <v>2</v>
      </c>
      <c r="AP37" s="34"/>
      <c r="AQ37" s="34">
        <v>1300</v>
      </c>
      <c r="AR37" s="34"/>
      <c r="AS37" s="34">
        <v>1300</v>
      </c>
    </row>
    <row r="38" spans="1:45" ht="12.65" customHeight="1" x14ac:dyDescent="0.2">
      <c r="A38" s="366"/>
      <c r="B38" s="367"/>
      <c r="C38" s="367"/>
      <c r="D38" s="367"/>
      <c r="E38" s="368"/>
      <c r="F38" s="358" t="s">
        <v>54</v>
      </c>
      <c r="G38" s="359"/>
      <c r="H38" s="359"/>
      <c r="I38" s="359"/>
      <c r="J38" s="26"/>
      <c r="K38" s="27"/>
      <c r="L38" s="26"/>
      <c r="M38" s="27">
        <v>2</v>
      </c>
      <c r="N38" s="26"/>
      <c r="O38" s="27"/>
      <c r="P38" s="26"/>
      <c r="Q38" s="27"/>
      <c r="R38" s="26"/>
      <c r="S38" s="27"/>
      <c r="T38" s="26"/>
      <c r="U38" s="27"/>
      <c r="V38" s="26"/>
      <c r="W38" s="27"/>
      <c r="X38" s="26"/>
      <c r="Y38" s="27"/>
      <c r="Z38" s="26"/>
      <c r="AA38" s="27"/>
      <c r="AB38" s="26"/>
      <c r="AC38" s="27"/>
      <c r="AD38" s="26"/>
      <c r="AE38" s="27"/>
      <c r="AF38" s="26"/>
      <c r="AG38" s="27"/>
      <c r="AH38" s="26"/>
      <c r="AI38" s="27"/>
      <c r="AJ38" s="26"/>
      <c r="AK38" s="27"/>
      <c r="AL38" s="26"/>
      <c r="AM38" s="27"/>
      <c r="AN38" s="26"/>
      <c r="AO38" s="28">
        <v>2</v>
      </c>
      <c r="AP38" s="34"/>
      <c r="AQ38" s="34">
        <v>660</v>
      </c>
      <c r="AR38" s="34"/>
      <c r="AS38" s="34">
        <v>660</v>
      </c>
    </row>
    <row r="39" spans="1:45" ht="12.65" customHeight="1" x14ac:dyDescent="0.2">
      <c r="A39" s="369" t="s">
        <v>25</v>
      </c>
      <c r="B39" s="370"/>
      <c r="C39" s="370"/>
      <c r="D39" s="370"/>
      <c r="E39" s="371"/>
      <c r="F39" s="358" t="s">
        <v>55</v>
      </c>
      <c r="G39" s="359"/>
      <c r="H39" s="359"/>
      <c r="I39" s="359"/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27"/>
      <c r="Z39" s="26"/>
      <c r="AA39" s="27"/>
      <c r="AB39" s="26"/>
      <c r="AC39" s="27"/>
      <c r="AD39" s="26"/>
      <c r="AE39" s="27"/>
      <c r="AF39" s="26"/>
      <c r="AG39" s="27"/>
      <c r="AH39" s="26"/>
      <c r="AI39" s="27"/>
      <c r="AJ39" s="26"/>
      <c r="AK39" s="27"/>
      <c r="AL39" s="26"/>
      <c r="AM39" s="27"/>
      <c r="AN39" s="26"/>
      <c r="AO39" s="28">
        <v>0</v>
      </c>
      <c r="AP39" s="34"/>
      <c r="AQ39" s="34">
        <v>0</v>
      </c>
      <c r="AR39" s="34"/>
      <c r="AS39" s="34">
        <v>0</v>
      </c>
    </row>
    <row r="40" spans="1:45" ht="12.65" customHeight="1" x14ac:dyDescent="0.2">
      <c r="A40" s="375">
        <v>0.9</v>
      </c>
      <c r="B40" s="376"/>
      <c r="C40" s="376"/>
      <c r="D40" s="376"/>
      <c r="E40" s="377"/>
      <c r="F40" s="358" t="s">
        <v>56</v>
      </c>
      <c r="G40" s="359"/>
      <c r="H40" s="359"/>
      <c r="I40" s="359"/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27"/>
      <c r="Z40" s="26"/>
      <c r="AA40" s="27"/>
      <c r="AB40" s="26"/>
      <c r="AC40" s="27"/>
      <c r="AD40" s="26"/>
      <c r="AE40" s="27"/>
      <c r="AF40" s="26"/>
      <c r="AG40" s="27"/>
      <c r="AH40" s="26"/>
      <c r="AI40" s="27"/>
      <c r="AJ40" s="26"/>
      <c r="AK40" s="27"/>
      <c r="AL40" s="26"/>
      <c r="AM40" s="27"/>
      <c r="AN40" s="26"/>
      <c r="AO40" s="28">
        <v>0</v>
      </c>
      <c r="AP40" s="34"/>
      <c r="AQ40" s="34">
        <v>0</v>
      </c>
      <c r="AR40" s="34"/>
      <c r="AS40" s="34">
        <v>0</v>
      </c>
    </row>
    <row r="41" spans="1:45" ht="12.65" customHeight="1" x14ac:dyDescent="0.2">
      <c r="A41" s="378"/>
      <c r="B41" s="379"/>
      <c r="C41" s="379"/>
      <c r="D41" s="379"/>
      <c r="E41" s="380"/>
      <c r="F41" s="358" t="s">
        <v>57</v>
      </c>
      <c r="G41" s="359"/>
      <c r="H41" s="359"/>
      <c r="I41" s="359"/>
      <c r="J41" s="26"/>
      <c r="K41" s="27"/>
      <c r="L41" s="26"/>
      <c r="M41" s="27"/>
      <c r="N41" s="26"/>
      <c r="O41" s="27"/>
      <c r="P41" s="26"/>
      <c r="Q41" s="27"/>
      <c r="R41" s="26"/>
      <c r="S41" s="27"/>
      <c r="T41" s="26"/>
      <c r="U41" s="27"/>
      <c r="V41" s="26"/>
      <c r="W41" s="27"/>
      <c r="X41" s="26"/>
      <c r="Y41" s="27"/>
      <c r="Z41" s="26"/>
      <c r="AA41" s="27"/>
      <c r="AB41" s="26"/>
      <c r="AC41" s="27"/>
      <c r="AD41" s="26"/>
      <c r="AE41" s="27"/>
      <c r="AF41" s="26"/>
      <c r="AG41" s="27"/>
      <c r="AH41" s="26"/>
      <c r="AI41" s="27"/>
      <c r="AJ41" s="26"/>
      <c r="AK41" s="27"/>
      <c r="AL41" s="26"/>
      <c r="AM41" s="27"/>
      <c r="AN41" s="26"/>
      <c r="AO41" s="28">
        <v>0</v>
      </c>
      <c r="AP41" s="34"/>
      <c r="AQ41" s="34">
        <v>0</v>
      </c>
      <c r="AR41" s="34"/>
      <c r="AS41" s="34">
        <v>0</v>
      </c>
    </row>
    <row r="42" spans="1:45" ht="12.65" customHeight="1" x14ac:dyDescent="0.2">
      <c r="A42" s="369" t="s">
        <v>26</v>
      </c>
      <c r="B42" s="370"/>
      <c r="C42" s="370"/>
      <c r="D42" s="370"/>
      <c r="E42" s="371"/>
      <c r="F42" s="358" t="s">
        <v>58</v>
      </c>
      <c r="G42" s="359"/>
      <c r="H42" s="359"/>
      <c r="I42" s="359"/>
      <c r="J42" s="26"/>
      <c r="K42" s="27"/>
      <c r="L42" s="26"/>
      <c r="M42" s="27"/>
      <c r="N42" s="26"/>
      <c r="O42" s="27"/>
      <c r="P42" s="26"/>
      <c r="Q42" s="27"/>
      <c r="R42" s="26"/>
      <c r="S42" s="27"/>
      <c r="T42" s="26"/>
      <c r="U42" s="27"/>
      <c r="V42" s="26"/>
      <c r="W42" s="27"/>
      <c r="X42" s="26"/>
      <c r="Y42" s="27"/>
      <c r="Z42" s="26"/>
      <c r="AA42" s="27"/>
      <c r="AB42" s="26"/>
      <c r="AC42" s="27"/>
      <c r="AD42" s="26"/>
      <c r="AE42" s="27"/>
      <c r="AF42" s="26"/>
      <c r="AG42" s="27"/>
      <c r="AH42" s="26"/>
      <c r="AI42" s="27"/>
      <c r="AJ42" s="26"/>
      <c r="AK42" s="27"/>
      <c r="AL42" s="26"/>
      <c r="AM42" s="27"/>
      <c r="AN42" s="26"/>
      <c r="AO42" s="28">
        <v>0</v>
      </c>
      <c r="AP42" s="34"/>
      <c r="AQ42" s="34">
        <v>0</v>
      </c>
      <c r="AR42" s="34"/>
      <c r="AS42" s="34">
        <v>0</v>
      </c>
    </row>
    <row r="43" spans="1:45" ht="12.65" customHeight="1" x14ac:dyDescent="0.2">
      <c r="A43" s="354"/>
      <c r="B43" s="355"/>
      <c r="C43" s="355"/>
      <c r="D43" s="355"/>
      <c r="E43" s="356"/>
      <c r="F43" s="358" t="s">
        <v>59</v>
      </c>
      <c r="G43" s="359"/>
      <c r="H43" s="359"/>
      <c r="I43" s="359"/>
      <c r="J43" s="26"/>
      <c r="K43" s="27"/>
      <c r="L43" s="26"/>
      <c r="M43" s="27"/>
      <c r="N43" s="26"/>
      <c r="O43" s="27"/>
      <c r="P43" s="26"/>
      <c r="Q43" s="27"/>
      <c r="R43" s="26"/>
      <c r="S43" s="27"/>
      <c r="T43" s="26"/>
      <c r="U43" s="27"/>
      <c r="V43" s="26"/>
      <c r="W43" s="27"/>
      <c r="X43" s="26"/>
      <c r="Y43" s="27"/>
      <c r="Z43" s="26"/>
      <c r="AA43" s="27"/>
      <c r="AB43" s="26"/>
      <c r="AC43" s="27"/>
      <c r="AD43" s="26"/>
      <c r="AE43" s="27"/>
      <c r="AF43" s="26"/>
      <c r="AG43" s="27"/>
      <c r="AH43" s="26"/>
      <c r="AI43" s="27"/>
      <c r="AJ43" s="26"/>
      <c r="AK43" s="27"/>
      <c r="AL43" s="26"/>
      <c r="AM43" s="27"/>
      <c r="AN43" s="26"/>
      <c r="AO43" s="28">
        <v>0</v>
      </c>
      <c r="AP43" s="34"/>
      <c r="AQ43" s="34">
        <v>0</v>
      </c>
      <c r="AR43" s="34"/>
      <c r="AS43" s="34">
        <v>0</v>
      </c>
    </row>
    <row r="44" spans="1:45" ht="12.65" customHeight="1" x14ac:dyDescent="0.2">
      <c r="A44" s="347"/>
      <c r="B44" s="348"/>
      <c r="C44" s="348"/>
      <c r="D44" s="348"/>
      <c r="E44" s="357"/>
      <c r="F44" s="358" t="s">
        <v>27</v>
      </c>
      <c r="G44" s="359"/>
      <c r="H44" s="359"/>
      <c r="I44" s="359"/>
      <c r="J44" s="26"/>
      <c r="K44" s="27"/>
      <c r="L44" s="26"/>
      <c r="M44" s="27"/>
      <c r="N44" s="26"/>
      <c r="O44" s="27"/>
      <c r="P44" s="26"/>
      <c r="Q44" s="27"/>
      <c r="R44" s="26"/>
      <c r="S44" s="27"/>
      <c r="T44" s="26"/>
      <c r="U44" s="27"/>
      <c r="V44" s="26"/>
      <c r="W44" s="27"/>
      <c r="X44" s="26"/>
      <c r="Y44" s="27"/>
      <c r="Z44" s="26"/>
      <c r="AA44" s="27"/>
      <c r="AB44" s="26"/>
      <c r="AC44" s="27"/>
      <c r="AD44" s="26"/>
      <c r="AE44" s="27"/>
      <c r="AF44" s="26"/>
      <c r="AG44" s="27"/>
      <c r="AH44" s="26"/>
      <c r="AI44" s="27"/>
      <c r="AJ44" s="26"/>
      <c r="AK44" s="27"/>
      <c r="AL44" s="26"/>
      <c r="AM44" s="27"/>
      <c r="AN44" s="26"/>
      <c r="AO44" s="28">
        <v>0</v>
      </c>
      <c r="AP44" s="35"/>
      <c r="AQ44" s="35"/>
      <c r="AR44" s="35"/>
      <c r="AS44" s="35"/>
    </row>
    <row r="45" spans="1:45" ht="12.65" customHeight="1" x14ac:dyDescent="0.2">
      <c r="A45" s="354"/>
      <c r="B45" s="355"/>
      <c r="C45" s="355"/>
      <c r="D45" s="355"/>
      <c r="E45" s="356"/>
      <c r="F45" s="358"/>
      <c r="G45" s="359"/>
      <c r="H45" s="359"/>
      <c r="I45" s="359"/>
      <c r="J45" s="26"/>
      <c r="K45" s="27"/>
      <c r="L45" s="26"/>
      <c r="M45" s="27"/>
      <c r="N45" s="26"/>
      <c r="O45" s="27"/>
      <c r="P45" s="26"/>
      <c r="Q45" s="27"/>
      <c r="R45" s="26"/>
      <c r="S45" s="27"/>
      <c r="T45" s="26"/>
      <c r="U45" s="27"/>
      <c r="V45" s="26"/>
      <c r="W45" s="27"/>
      <c r="X45" s="26"/>
      <c r="Y45" s="27"/>
      <c r="Z45" s="26"/>
      <c r="AA45" s="27"/>
      <c r="AB45" s="26"/>
      <c r="AC45" s="27"/>
      <c r="AD45" s="26"/>
      <c r="AE45" s="27"/>
      <c r="AF45" s="26"/>
      <c r="AG45" s="27"/>
      <c r="AH45" s="26"/>
      <c r="AI45" s="27"/>
      <c r="AJ45" s="26"/>
      <c r="AK45" s="27"/>
      <c r="AL45" s="26"/>
      <c r="AM45" s="27"/>
      <c r="AN45" s="26"/>
      <c r="AO45" s="28">
        <v>0</v>
      </c>
      <c r="AP45" s="35"/>
      <c r="AQ45" s="35"/>
      <c r="AR45" s="35"/>
      <c r="AS45" s="35"/>
    </row>
    <row r="46" spans="1:45" ht="12.65" customHeight="1" thickBot="1" x14ac:dyDescent="0.25">
      <c r="A46" s="372"/>
      <c r="B46" s="373"/>
      <c r="C46" s="373"/>
      <c r="D46" s="373"/>
      <c r="E46" s="374"/>
      <c r="F46" s="358"/>
      <c r="G46" s="359"/>
      <c r="H46" s="359"/>
      <c r="I46" s="359"/>
      <c r="J46" s="26"/>
      <c r="K46" s="27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26"/>
      <c r="W46" s="27"/>
      <c r="X46" s="26"/>
      <c r="Y46" s="27"/>
      <c r="Z46" s="26"/>
      <c r="AA46" s="27"/>
      <c r="AB46" s="26"/>
      <c r="AC46" s="27"/>
      <c r="AD46" s="26"/>
      <c r="AE46" s="27"/>
      <c r="AF46" s="26"/>
      <c r="AG46" s="27"/>
      <c r="AH46" s="26"/>
      <c r="AI46" s="27"/>
      <c r="AJ46" s="26"/>
      <c r="AK46" s="27"/>
      <c r="AL46" s="26"/>
      <c r="AM46" s="27"/>
      <c r="AN46" s="26"/>
      <c r="AO46" s="28">
        <v>0</v>
      </c>
      <c r="AP46" s="35"/>
      <c r="AQ46" s="35"/>
      <c r="AR46" s="35"/>
      <c r="AS46" s="35"/>
    </row>
    <row r="47" spans="1:45" ht="14.25" customHeight="1" thickBot="1" x14ac:dyDescent="0.25">
      <c r="A47" s="382" t="s">
        <v>9</v>
      </c>
      <c r="B47" s="338"/>
      <c r="C47" s="338"/>
      <c r="D47" s="338"/>
      <c r="E47" s="383"/>
      <c r="F47" s="297">
        <v>10807</v>
      </c>
      <c r="G47" s="298"/>
      <c r="H47" s="298"/>
      <c r="I47" s="299"/>
      <c r="J47" s="384" t="s">
        <v>28</v>
      </c>
      <c r="K47" s="298"/>
      <c r="L47" s="298"/>
      <c r="M47" s="298"/>
      <c r="N47" s="299"/>
      <c r="O47" s="310">
        <v>4207</v>
      </c>
      <c r="P47" s="298"/>
      <c r="Q47" s="298"/>
      <c r="R47" s="298"/>
      <c r="S47" s="299"/>
      <c r="T47" s="381" t="s">
        <v>29</v>
      </c>
      <c r="U47" s="298"/>
      <c r="V47" s="298"/>
      <c r="W47" s="298"/>
      <c r="X47" s="299"/>
      <c r="Y47" s="310">
        <v>6600</v>
      </c>
      <c r="Z47" s="298"/>
      <c r="AA47" s="298"/>
      <c r="AB47" s="298"/>
      <c r="AC47" s="299"/>
      <c r="AD47" s="381" t="s">
        <v>30</v>
      </c>
      <c r="AE47" s="298"/>
      <c r="AF47" s="298"/>
      <c r="AG47" s="298"/>
      <c r="AH47" s="299"/>
      <c r="AI47" s="308">
        <v>3644</v>
      </c>
      <c r="AJ47" s="298"/>
      <c r="AK47" s="298"/>
      <c r="AL47" s="298"/>
      <c r="AM47" s="298"/>
      <c r="AN47" s="299"/>
      <c r="AO47" s="47"/>
      <c r="AP47" s="48"/>
      <c r="AQ47" s="49"/>
      <c r="AR47" s="49"/>
      <c r="AS47" s="50"/>
    </row>
    <row r="48" spans="1:45" ht="12.65" customHeight="1" thickBot="1" x14ac:dyDescent="0.25">
      <c r="A48" s="337" t="s">
        <v>1</v>
      </c>
      <c r="B48" s="340"/>
      <c r="C48" s="340"/>
      <c r="D48" s="340"/>
      <c r="E48" s="341"/>
      <c r="F48" s="342" t="s">
        <v>4</v>
      </c>
      <c r="G48" s="343"/>
      <c r="H48" s="343"/>
      <c r="I48" s="344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40"/>
      <c r="AO48" s="41"/>
      <c r="AP48" s="42">
        <v>108</v>
      </c>
      <c r="AQ48" s="43">
        <v>1178</v>
      </c>
      <c r="AR48" s="43">
        <v>1060</v>
      </c>
      <c r="AS48" s="44">
        <v>118</v>
      </c>
    </row>
    <row r="49" spans="1:45" ht="12.65" customHeight="1" x14ac:dyDescent="0.2">
      <c r="A49" s="345"/>
      <c r="B49" s="346"/>
      <c r="C49" s="346"/>
      <c r="D49" s="346"/>
      <c r="E49" s="294" t="s">
        <v>10</v>
      </c>
      <c r="F49" s="349" t="s">
        <v>11</v>
      </c>
      <c r="G49" s="349"/>
      <c r="H49" s="349"/>
      <c r="I49" s="349"/>
      <c r="J49" s="26"/>
      <c r="K49" s="27"/>
      <c r="L49" s="26"/>
      <c r="M49" s="27"/>
      <c r="N49" s="26"/>
      <c r="O49" s="27"/>
      <c r="P49" s="26"/>
      <c r="Q49" s="27"/>
      <c r="R49" s="26"/>
      <c r="S49" s="27"/>
      <c r="T49" s="26"/>
      <c r="U49" s="27"/>
      <c r="V49" s="26"/>
      <c r="W49" s="27"/>
      <c r="X49" s="26"/>
      <c r="Y49" s="27"/>
      <c r="Z49" s="26"/>
      <c r="AA49" s="27"/>
      <c r="AB49" s="26"/>
      <c r="AC49" s="27"/>
      <c r="AD49" s="26"/>
      <c r="AE49" s="27"/>
      <c r="AF49" s="26"/>
      <c r="AG49" s="27"/>
      <c r="AH49" s="26"/>
      <c r="AI49" s="27"/>
      <c r="AJ49" s="26"/>
      <c r="AK49" s="27"/>
      <c r="AL49" s="26"/>
      <c r="AM49" s="27"/>
      <c r="AN49" s="26"/>
      <c r="AO49" s="28">
        <v>0</v>
      </c>
      <c r="AP49" s="29" t="s">
        <v>32</v>
      </c>
      <c r="AQ49" s="351">
        <v>19957</v>
      </c>
      <c r="AR49" s="351">
        <v>17961</v>
      </c>
      <c r="AS49" s="352">
        <v>1996</v>
      </c>
    </row>
    <row r="50" spans="1:45" ht="12.65" customHeight="1" x14ac:dyDescent="0.2">
      <c r="A50" s="345"/>
      <c r="B50" s="346"/>
      <c r="C50" s="346"/>
      <c r="D50" s="346"/>
      <c r="E50" s="294"/>
      <c r="F50" s="349" t="s">
        <v>12</v>
      </c>
      <c r="G50" s="349"/>
      <c r="H50" s="349"/>
      <c r="I50" s="349"/>
      <c r="J50" s="26"/>
      <c r="K50" s="27"/>
      <c r="L50" s="26"/>
      <c r="M50" s="27"/>
      <c r="N50" s="26"/>
      <c r="O50" s="27"/>
      <c r="P50" s="26"/>
      <c r="Q50" s="27"/>
      <c r="R50" s="26"/>
      <c r="S50" s="27"/>
      <c r="T50" s="26"/>
      <c r="U50" s="27"/>
      <c r="V50" s="26"/>
      <c r="W50" s="27"/>
      <c r="X50" s="26"/>
      <c r="Y50" s="27"/>
      <c r="Z50" s="26"/>
      <c r="AA50" s="27"/>
      <c r="AB50" s="26"/>
      <c r="AC50" s="27"/>
      <c r="AD50" s="26"/>
      <c r="AE50" s="27"/>
      <c r="AF50" s="26"/>
      <c r="AG50" s="27"/>
      <c r="AH50" s="26"/>
      <c r="AI50" s="27"/>
      <c r="AJ50" s="26"/>
      <c r="AK50" s="27"/>
      <c r="AL50" s="26"/>
      <c r="AM50" s="27"/>
      <c r="AN50" s="26"/>
      <c r="AO50" s="28">
        <v>0</v>
      </c>
      <c r="AP50" s="29" t="s">
        <v>32</v>
      </c>
      <c r="AQ50" s="312"/>
      <c r="AR50" s="312"/>
      <c r="AS50" s="319"/>
    </row>
    <row r="51" spans="1:45" ht="12.65" customHeight="1" x14ac:dyDescent="0.2">
      <c r="A51" s="345"/>
      <c r="B51" s="346"/>
      <c r="C51" s="346"/>
      <c r="D51" s="346"/>
      <c r="E51" s="294"/>
      <c r="F51" s="349" t="s">
        <v>13</v>
      </c>
      <c r="G51" s="349"/>
      <c r="H51" s="349"/>
      <c r="I51" s="349"/>
      <c r="J51" s="26"/>
      <c r="K51" s="27"/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26"/>
      <c r="W51" s="27"/>
      <c r="X51" s="26"/>
      <c r="Y51" s="27"/>
      <c r="Z51" s="26"/>
      <c r="AA51" s="27"/>
      <c r="AB51" s="26"/>
      <c r="AC51" s="27"/>
      <c r="AD51" s="26"/>
      <c r="AE51" s="27"/>
      <c r="AF51" s="26"/>
      <c r="AG51" s="27"/>
      <c r="AH51" s="26"/>
      <c r="AI51" s="27"/>
      <c r="AJ51" s="26"/>
      <c r="AK51" s="27"/>
      <c r="AL51" s="26"/>
      <c r="AM51" s="27"/>
      <c r="AN51" s="26"/>
      <c r="AO51" s="28">
        <v>0</v>
      </c>
      <c r="AP51" s="29" t="s">
        <v>32</v>
      </c>
      <c r="AQ51" s="312"/>
      <c r="AR51" s="312"/>
      <c r="AS51" s="319"/>
    </row>
    <row r="52" spans="1:45" ht="12.65" customHeight="1" x14ac:dyDescent="0.2">
      <c r="A52" s="345"/>
      <c r="B52" s="346"/>
      <c r="C52" s="346"/>
      <c r="D52" s="346"/>
      <c r="E52" s="294"/>
      <c r="F52" s="353" t="s">
        <v>14</v>
      </c>
      <c r="G52" s="353"/>
      <c r="H52" s="353"/>
      <c r="I52" s="353"/>
      <c r="J52" s="26"/>
      <c r="K52" s="27"/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26"/>
      <c r="W52" s="27"/>
      <c r="X52" s="26"/>
      <c r="Y52" s="27"/>
      <c r="Z52" s="26"/>
      <c r="AA52" s="27"/>
      <c r="AB52" s="26"/>
      <c r="AC52" s="27"/>
      <c r="AD52" s="26"/>
      <c r="AE52" s="27"/>
      <c r="AF52" s="26"/>
      <c r="AG52" s="27"/>
      <c r="AH52" s="26"/>
      <c r="AI52" s="27"/>
      <c r="AJ52" s="26"/>
      <c r="AK52" s="27"/>
      <c r="AL52" s="26"/>
      <c r="AM52" s="27"/>
      <c r="AN52" s="26"/>
      <c r="AO52" s="28">
        <v>0</v>
      </c>
      <c r="AP52" s="29" t="s">
        <v>32</v>
      </c>
      <c r="AQ52" s="312"/>
      <c r="AR52" s="312"/>
      <c r="AS52" s="319"/>
    </row>
    <row r="53" spans="1:45" ht="12.65" customHeight="1" x14ac:dyDescent="0.2">
      <c r="A53" s="345"/>
      <c r="B53" s="346"/>
      <c r="C53" s="346"/>
      <c r="D53" s="346"/>
      <c r="E53" s="294"/>
      <c r="F53" s="350" t="s">
        <v>15</v>
      </c>
      <c r="G53" s="350"/>
      <c r="H53" s="350"/>
      <c r="I53" s="350"/>
      <c r="J53" s="26"/>
      <c r="K53" s="27"/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26"/>
      <c r="W53" s="27"/>
      <c r="X53" s="26"/>
      <c r="Y53" s="27"/>
      <c r="Z53" s="26"/>
      <c r="AA53" s="27"/>
      <c r="AB53" s="26"/>
      <c r="AC53" s="27"/>
      <c r="AD53" s="26"/>
      <c r="AE53" s="27"/>
      <c r="AF53" s="26"/>
      <c r="AG53" s="27"/>
      <c r="AH53" s="26"/>
      <c r="AI53" s="27"/>
      <c r="AJ53" s="26"/>
      <c r="AK53" s="27"/>
      <c r="AL53" s="26"/>
      <c r="AM53" s="27"/>
      <c r="AN53" s="26"/>
      <c r="AO53" s="28">
        <v>0</v>
      </c>
      <c r="AP53" s="30" t="s">
        <v>32</v>
      </c>
      <c r="AQ53" s="312"/>
      <c r="AR53" s="312"/>
      <c r="AS53" s="319"/>
    </row>
    <row r="54" spans="1:45" ht="12.65" customHeight="1" x14ac:dyDescent="0.2">
      <c r="A54" s="345"/>
      <c r="B54" s="346"/>
      <c r="C54" s="346"/>
      <c r="D54" s="346"/>
      <c r="E54" s="294"/>
      <c r="F54" s="350" t="s">
        <v>16</v>
      </c>
      <c r="G54" s="350"/>
      <c r="H54" s="350"/>
      <c r="I54" s="350"/>
      <c r="J54" s="26"/>
      <c r="K54" s="27"/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26"/>
      <c r="W54" s="27"/>
      <c r="X54" s="26"/>
      <c r="Y54" s="27"/>
      <c r="Z54" s="26"/>
      <c r="AA54" s="27"/>
      <c r="AB54" s="26"/>
      <c r="AC54" s="27"/>
      <c r="AD54" s="26"/>
      <c r="AE54" s="27"/>
      <c r="AF54" s="26"/>
      <c r="AG54" s="27"/>
      <c r="AH54" s="26"/>
      <c r="AI54" s="27"/>
      <c r="AJ54" s="26"/>
      <c r="AK54" s="27"/>
      <c r="AL54" s="26"/>
      <c r="AM54" s="27"/>
      <c r="AN54" s="26"/>
      <c r="AO54" s="28">
        <v>0</v>
      </c>
      <c r="AP54" s="30" t="s">
        <v>32</v>
      </c>
      <c r="AQ54" s="312"/>
      <c r="AR54" s="312"/>
      <c r="AS54" s="319"/>
    </row>
    <row r="55" spans="1:45" ht="12.65" customHeight="1" x14ac:dyDescent="0.2">
      <c r="A55" s="345"/>
      <c r="B55" s="346"/>
      <c r="C55" s="346"/>
      <c r="D55" s="346"/>
      <c r="E55" s="294"/>
      <c r="F55" s="350" t="s">
        <v>17</v>
      </c>
      <c r="G55" s="350"/>
      <c r="H55" s="350"/>
      <c r="I55" s="350"/>
      <c r="J55" s="26"/>
      <c r="K55" s="27"/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26"/>
      <c r="W55" s="27"/>
      <c r="X55" s="26"/>
      <c r="Y55" s="27"/>
      <c r="Z55" s="26"/>
      <c r="AA55" s="27"/>
      <c r="AB55" s="26"/>
      <c r="AC55" s="27"/>
      <c r="AD55" s="26"/>
      <c r="AE55" s="27"/>
      <c r="AF55" s="26"/>
      <c r="AG55" s="27"/>
      <c r="AH55" s="26"/>
      <c r="AI55" s="27"/>
      <c r="AJ55" s="26"/>
      <c r="AK55" s="27"/>
      <c r="AL55" s="26"/>
      <c r="AM55" s="27"/>
      <c r="AN55" s="26"/>
      <c r="AO55" s="28">
        <v>0</v>
      </c>
      <c r="AP55" s="30" t="s">
        <v>32</v>
      </c>
      <c r="AQ55" s="312"/>
      <c r="AR55" s="312"/>
      <c r="AS55" s="319"/>
    </row>
    <row r="56" spans="1:45" ht="12.65" customHeight="1" x14ac:dyDescent="0.2">
      <c r="A56" s="345"/>
      <c r="B56" s="346"/>
      <c r="C56" s="346"/>
      <c r="D56" s="346"/>
      <c r="E56" s="294"/>
      <c r="F56" s="350" t="s">
        <v>18</v>
      </c>
      <c r="G56" s="350"/>
      <c r="H56" s="350"/>
      <c r="I56" s="350"/>
      <c r="J56" s="26"/>
      <c r="K56" s="27"/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26"/>
      <c r="W56" s="27"/>
      <c r="X56" s="26"/>
      <c r="Y56" s="27"/>
      <c r="Z56" s="26"/>
      <c r="AA56" s="27"/>
      <c r="AB56" s="26"/>
      <c r="AC56" s="27"/>
      <c r="AD56" s="26"/>
      <c r="AE56" s="27"/>
      <c r="AF56" s="26"/>
      <c r="AG56" s="27"/>
      <c r="AH56" s="26"/>
      <c r="AI56" s="27"/>
      <c r="AJ56" s="26"/>
      <c r="AK56" s="27"/>
      <c r="AL56" s="26"/>
      <c r="AM56" s="27"/>
      <c r="AN56" s="26"/>
      <c r="AO56" s="28">
        <v>0</v>
      </c>
      <c r="AP56" s="30" t="s">
        <v>32</v>
      </c>
      <c r="AQ56" s="312"/>
      <c r="AR56" s="312"/>
      <c r="AS56" s="319"/>
    </row>
    <row r="57" spans="1:45" ht="12.65" customHeight="1" x14ac:dyDescent="0.2">
      <c r="A57" s="345"/>
      <c r="B57" s="346"/>
      <c r="C57" s="346"/>
      <c r="D57" s="346"/>
      <c r="E57" s="294"/>
      <c r="F57" s="350" t="s">
        <v>19</v>
      </c>
      <c r="G57" s="350"/>
      <c r="H57" s="350"/>
      <c r="I57" s="350"/>
      <c r="J57" s="26"/>
      <c r="K57" s="27"/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26"/>
      <c r="W57" s="27"/>
      <c r="X57" s="26"/>
      <c r="Y57" s="27"/>
      <c r="Z57" s="26"/>
      <c r="AA57" s="27"/>
      <c r="AB57" s="26"/>
      <c r="AC57" s="27"/>
      <c r="AD57" s="26"/>
      <c r="AE57" s="27"/>
      <c r="AF57" s="26"/>
      <c r="AG57" s="27"/>
      <c r="AH57" s="26"/>
      <c r="AI57" s="27"/>
      <c r="AJ57" s="26"/>
      <c r="AK57" s="27"/>
      <c r="AL57" s="26"/>
      <c r="AM57" s="27"/>
      <c r="AN57" s="26"/>
      <c r="AO57" s="28">
        <v>0</v>
      </c>
      <c r="AP57" s="30" t="s">
        <v>32</v>
      </c>
      <c r="AQ57" s="312"/>
      <c r="AR57" s="312"/>
      <c r="AS57" s="319"/>
    </row>
    <row r="58" spans="1:45" ht="12.65" customHeight="1" x14ac:dyDescent="0.2">
      <c r="A58" s="345"/>
      <c r="B58" s="346"/>
      <c r="C58" s="346"/>
      <c r="D58" s="346"/>
      <c r="E58" s="294"/>
      <c r="F58" s="350" t="s">
        <v>20</v>
      </c>
      <c r="G58" s="350"/>
      <c r="H58" s="350"/>
      <c r="I58" s="350"/>
      <c r="J58" s="26"/>
      <c r="K58" s="27"/>
      <c r="L58" s="26"/>
      <c r="M58" s="27">
        <v>1</v>
      </c>
      <c r="N58" s="26"/>
      <c r="O58" s="27"/>
      <c r="P58" s="26"/>
      <c r="Q58" s="27"/>
      <c r="R58" s="26"/>
      <c r="S58" s="27"/>
      <c r="T58" s="26"/>
      <c r="U58" s="27"/>
      <c r="V58" s="26"/>
      <c r="W58" s="27"/>
      <c r="X58" s="26"/>
      <c r="Y58" s="27"/>
      <c r="Z58" s="26"/>
      <c r="AA58" s="27"/>
      <c r="AB58" s="26"/>
      <c r="AC58" s="27"/>
      <c r="AD58" s="26"/>
      <c r="AE58" s="27"/>
      <c r="AF58" s="26"/>
      <c r="AG58" s="27"/>
      <c r="AH58" s="26"/>
      <c r="AI58" s="27"/>
      <c r="AJ58" s="26"/>
      <c r="AK58" s="27"/>
      <c r="AL58" s="26"/>
      <c r="AM58" s="27"/>
      <c r="AN58" s="26"/>
      <c r="AO58" s="28">
        <v>1</v>
      </c>
      <c r="AP58" s="31">
        <v>873</v>
      </c>
      <c r="AQ58" s="312"/>
      <c r="AR58" s="312"/>
      <c r="AS58" s="319"/>
    </row>
    <row r="59" spans="1:45" ht="12.65" customHeight="1" x14ac:dyDescent="0.2">
      <c r="A59" s="345"/>
      <c r="B59" s="346"/>
      <c r="C59" s="346"/>
      <c r="D59" s="346"/>
      <c r="E59" s="294"/>
      <c r="F59" s="350" t="s">
        <v>21</v>
      </c>
      <c r="G59" s="350"/>
      <c r="H59" s="350"/>
      <c r="I59" s="350"/>
      <c r="J59" s="26"/>
      <c r="K59" s="27"/>
      <c r="L59" s="25">
        <v>1</v>
      </c>
      <c r="M59" s="45"/>
      <c r="N59" s="25"/>
      <c r="O59" s="45"/>
      <c r="P59" s="25"/>
      <c r="Q59" s="27"/>
      <c r="R59" s="26"/>
      <c r="S59" s="27"/>
      <c r="T59" s="26"/>
      <c r="U59" s="27"/>
      <c r="V59" s="26"/>
      <c r="W59" s="27"/>
      <c r="X59" s="26"/>
      <c r="Y59" s="27"/>
      <c r="Z59" s="26"/>
      <c r="AA59" s="27"/>
      <c r="AB59" s="26"/>
      <c r="AC59" s="27"/>
      <c r="AD59" s="26"/>
      <c r="AE59" s="27"/>
      <c r="AF59" s="26"/>
      <c r="AG59" s="27"/>
      <c r="AH59" s="26"/>
      <c r="AI59" s="27"/>
      <c r="AJ59" s="26"/>
      <c r="AK59" s="27"/>
      <c r="AL59" s="26"/>
      <c r="AM59" s="27"/>
      <c r="AN59" s="26"/>
      <c r="AO59" s="28">
        <v>1</v>
      </c>
      <c r="AP59" s="31">
        <v>908</v>
      </c>
      <c r="AQ59" s="312"/>
      <c r="AR59" s="312"/>
      <c r="AS59" s="319"/>
    </row>
    <row r="60" spans="1:45" ht="12.65" customHeight="1" x14ac:dyDescent="0.2">
      <c r="A60" s="345"/>
      <c r="B60" s="346"/>
      <c r="C60" s="346"/>
      <c r="D60" s="346"/>
      <c r="E60" s="294"/>
      <c r="F60" s="350" t="s">
        <v>33</v>
      </c>
      <c r="G60" s="350"/>
      <c r="H60" s="350"/>
      <c r="I60" s="350"/>
      <c r="J60" s="26"/>
      <c r="K60" s="27"/>
      <c r="L60" s="28"/>
      <c r="M60" s="46"/>
      <c r="N60" s="28"/>
      <c r="O60" s="46"/>
      <c r="P60" s="28"/>
      <c r="Q60" s="27"/>
      <c r="R60" s="26"/>
      <c r="S60" s="27"/>
      <c r="T60" s="26"/>
      <c r="U60" s="27"/>
      <c r="V60" s="26"/>
      <c r="W60" s="27"/>
      <c r="X60" s="26"/>
      <c r="Y60" s="27"/>
      <c r="Z60" s="26"/>
      <c r="AA60" s="27"/>
      <c r="AB60" s="26"/>
      <c r="AC60" s="27"/>
      <c r="AD60" s="26"/>
      <c r="AE60" s="27"/>
      <c r="AF60" s="26"/>
      <c r="AG60" s="27"/>
      <c r="AH60" s="26"/>
      <c r="AI60" s="27"/>
      <c r="AJ60" s="26"/>
      <c r="AK60" s="27"/>
      <c r="AL60" s="26"/>
      <c r="AM60" s="27"/>
      <c r="AN60" s="26"/>
      <c r="AO60" s="28">
        <v>0</v>
      </c>
      <c r="AP60" s="31">
        <v>0</v>
      </c>
      <c r="AQ60" s="312"/>
      <c r="AR60" s="312"/>
      <c r="AS60" s="319"/>
    </row>
    <row r="61" spans="1:45" ht="12.65" customHeight="1" x14ac:dyDescent="0.2">
      <c r="A61" s="345"/>
      <c r="B61" s="346"/>
      <c r="C61" s="346"/>
      <c r="D61" s="346"/>
      <c r="E61" s="294"/>
      <c r="F61" s="350" t="s">
        <v>34</v>
      </c>
      <c r="G61" s="350"/>
      <c r="H61" s="350"/>
      <c r="I61" s="350"/>
      <c r="J61" s="26"/>
      <c r="K61" s="27"/>
      <c r="L61" s="28"/>
      <c r="M61" s="46"/>
      <c r="N61" s="28"/>
      <c r="O61" s="46"/>
      <c r="P61" s="28"/>
      <c r="Q61" s="27"/>
      <c r="R61" s="26"/>
      <c r="S61" s="27"/>
      <c r="T61" s="26"/>
      <c r="U61" s="27"/>
      <c r="V61" s="26"/>
      <c r="W61" s="27"/>
      <c r="X61" s="26"/>
      <c r="Y61" s="27"/>
      <c r="Z61" s="26"/>
      <c r="AA61" s="27"/>
      <c r="AB61" s="26"/>
      <c r="AC61" s="27"/>
      <c r="AD61" s="26"/>
      <c r="AE61" s="27"/>
      <c r="AF61" s="26"/>
      <c r="AG61" s="27"/>
      <c r="AH61" s="26"/>
      <c r="AI61" s="27"/>
      <c r="AJ61" s="26"/>
      <c r="AK61" s="27"/>
      <c r="AL61" s="26"/>
      <c r="AM61" s="27"/>
      <c r="AN61" s="26"/>
      <c r="AO61" s="28">
        <v>0</v>
      </c>
      <c r="AP61" s="31">
        <v>0</v>
      </c>
      <c r="AQ61" s="312"/>
      <c r="AR61" s="312"/>
      <c r="AS61" s="319"/>
    </row>
    <row r="62" spans="1:45" ht="12.65" customHeight="1" x14ac:dyDescent="0.2">
      <c r="A62" s="345"/>
      <c r="B62" s="346"/>
      <c r="C62" s="346"/>
      <c r="D62" s="346"/>
      <c r="E62" s="294"/>
      <c r="F62" s="350" t="s">
        <v>35</v>
      </c>
      <c r="G62" s="350"/>
      <c r="H62" s="350"/>
      <c r="I62" s="350"/>
      <c r="J62" s="26"/>
      <c r="K62" s="27"/>
      <c r="L62" s="28"/>
      <c r="M62" s="46"/>
      <c r="N62" s="28"/>
      <c r="O62" s="46"/>
      <c r="P62" s="28"/>
      <c r="Q62" s="27"/>
      <c r="R62" s="26"/>
      <c r="S62" s="27"/>
      <c r="T62" s="26"/>
      <c r="U62" s="27"/>
      <c r="V62" s="26"/>
      <c r="W62" s="27"/>
      <c r="X62" s="26"/>
      <c r="Y62" s="27"/>
      <c r="Z62" s="26"/>
      <c r="AA62" s="27"/>
      <c r="AB62" s="26"/>
      <c r="AC62" s="27"/>
      <c r="AD62" s="26"/>
      <c r="AE62" s="27"/>
      <c r="AF62" s="26"/>
      <c r="AG62" s="27"/>
      <c r="AH62" s="26"/>
      <c r="AI62" s="27"/>
      <c r="AJ62" s="26"/>
      <c r="AK62" s="27"/>
      <c r="AL62" s="26"/>
      <c r="AM62" s="27"/>
      <c r="AN62" s="26"/>
      <c r="AO62" s="28">
        <v>0</v>
      </c>
      <c r="AP62" s="31">
        <v>0</v>
      </c>
      <c r="AQ62" s="312"/>
      <c r="AR62" s="312"/>
      <c r="AS62" s="319"/>
    </row>
    <row r="63" spans="1:45" ht="12.65" customHeight="1" x14ac:dyDescent="0.2">
      <c r="A63" s="345"/>
      <c r="B63" s="346"/>
      <c r="C63" s="346"/>
      <c r="D63" s="346"/>
      <c r="E63" s="294"/>
      <c r="F63" s="350" t="s">
        <v>36</v>
      </c>
      <c r="G63" s="350"/>
      <c r="H63" s="350"/>
      <c r="I63" s="350"/>
      <c r="J63" s="26"/>
      <c r="K63" s="27"/>
      <c r="L63" s="28">
        <v>1</v>
      </c>
      <c r="M63" s="46"/>
      <c r="N63" s="28"/>
      <c r="O63" s="46"/>
      <c r="P63" s="28"/>
      <c r="Q63" s="27"/>
      <c r="R63" s="26"/>
      <c r="S63" s="27"/>
      <c r="T63" s="26"/>
      <c r="U63" s="27"/>
      <c r="V63" s="26"/>
      <c r="W63" s="27"/>
      <c r="X63" s="26"/>
      <c r="Y63" s="27"/>
      <c r="Z63" s="26"/>
      <c r="AA63" s="27"/>
      <c r="AB63" s="26"/>
      <c r="AC63" s="27"/>
      <c r="AD63" s="26"/>
      <c r="AE63" s="27"/>
      <c r="AF63" s="26"/>
      <c r="AG63" s="27"/>
      <c r="AH63" s="26"/>
      <c r="AI63" s="27"/>
      <c r="AJ63" s="26"/>
      <c r="AK63" s="27"/>
      <c r="AL63" s="26"/>
      <c r="AM63" s="27"/>
      <c r="AN63" s="26"/>
      <c r="AO63" s="28">
        <v>1</v>
      </c>
      <c r="AP63" s="31">
        <v>50</v>
      </c>
      <c r="AQ63" s="312"/>
      <c r="AR63" s="312"/>
      <c r="AS63" s="319"/>
    </row>
    <row r="64" spans="1:45" ht="12.65" customHeight="1" x14ac:dyDescent="0.2">
      <c r="A64" s="345"/>
      <c r="B64" s="346"/>
      <c r="C64" s="346"/>
      <c r="D64" s="346"/>
      <c r="E64" s="294"/>
      <c r="F64" s="350" t="s">
        <v>37</v>
      </c>
      <c r="G64" s="350"/>
      <c r="H64" s="350"/>
      <c r="I64" s="350"/>
      <c r="J64" s="26"/>
      <c r="K64" s="27"/>
      <c r="L64" s="28"/>
      <c r="M64" s="46"/>
      <c r="N64" s="28"/>
      <c r="O64" s="46"/>
      <c r="P64" s="28"/>
      <c r="Q64" s="27"/>
      <c r="R64" s="26"/>
      <c r="S64" s="27"/>
      <c r="T64" s="26"/>
      <c r="U64" s="27"/>
      <c r="V64" s="26"/>
      <c r="W64" s="27"/>
      <c r="X64" s="26"/>
      <c r="Y64" s="27"/>
      <c r="Z64" s="26"/>
      <c r="AA64" s="27"/>
      <c r="AB64" s="26"/>
      <c r="AC64" s="27"/>
      <c r="AD64" s="26"/>
      <c r="AE64" s="27"/>
      <c r="AF64" s="26"/>
      <c r="AG64" s="27"/>
      <c r="AH64" s="26"/>
      <c r="AI64" s="27"/>
      <c r="AJ64" s="26"/>
      <c r="AK64" s="27"/>
      <c r="AL64" s="26"/>
      <c r="AM64" s="27"/>
      <c r="AN64" s="26"/>
      <c r="AO64" s="28">
        <v>0</v>
      </c>
      <c r="AP64" s="31">
        <v>0</v>
      </c>
      <c r="AQ64" s="312"/>
      <c r="AR64" s="312"/>
      <c r="AS64" s="319"/>
    </row>
    <row r="65" spans="1:45" ht="12.65" customHeight="1" x14ac:dyDescent="0.2">
      <c r="A65" s="345"/>
      <c r="B65" s="346"/>
      <c r="C65" s="346"/>
      <c r="D65" s="346"/>
      <c r="E65" s="294"/>
      <c r="F65" s="350" t="s">
        <v>38</v>
      </c>
      <c r="G65" s="350"/>
      <c r="H65" s="350"/>
      <c r="I65" s="350"/>
      <c r="J65" s="26"/>
      <c r="K65" s="27"/>
      <c r="L65" s="28"/>
      <c r="M65" s="46"/>
      <c r="N65" s="28"/>
      <c r="O65" s="46"/>
      <c r="P65" s="28"/>
      <c r="Q65" s="27"/>
      <c r="R65" s="26"/>
      <c r="S65" s="27"/>
      <c r="T65" s="26"/>
      <c r="U65" s="27"/>
      <c r="V65" s="26"/>
      <c r="W65" s="27"/>
      <c r="X65" s="26"/>
      <c r="Y65" s="27"/>
      <c r="Z65" s="26"/>
      <c r="AA65" s="27"/>
      <c r="AB65" s="26"/>
      <c r="AC65" s="27"/>
      <c r="AD65" s="26"/>
      <c r="AE65" s="27"/>
      <c r="AF65" s="26"/>
      <c r="AG65" s="27"/>
      <c r="AH65" s="26"/>
      <c r="AI65" s="27"/>
      <c r="AJ65" s="26"/>
      <c r="AK65" s="27"/>
      <c r="AL65" s="26"/>
      <c r="AM65" s="27"/>
      <c r="AN65" s="26"/>
      <c r="AO65" s="28">
        <v>0</v>
      </c>
      <c r="AP65" s="31">
        <v>0</v>
      </c>
      <c r="AQ65" s="312"/>
      <c r="AR65" s="312"/>
      <c r="AS65" s="319"/>
    </row>
    <row r="66" spans="1:45" ht="12.65" customHeight="1" x14ac:dyDescent="0.2">
      <c r="A66" s="345"/>
      <c r="B66" s="346"/>
      <c r="C66" s="346"/>
      <c r="D66" s="346"/>
      <c r="E66" s="294"/>
      <c r="F66" s="350" t="s">
        <v>39</v>
      </c>
      <c r="G66" s="350"/>
      <c r="H66" s="350"/>
      <c r="I66" s="350"/>
      <c r="J66" s="26"/>
      <c r="K66" s="27"/>
      <c r="L66" s="26"/>
      <c r="M66" s="27"/>
      <c r="N66" s="26"/>
      <c r="O66" s="27"/>
      <c r="P66" s="26"/>
      <c r="Q66" s="27"/>
      <c r="R66" s="26"/>
      <c r="S66" s="27"/>
      <c r="T66" s="26"/>
      <c r="U66" s="27"/>
      <c r="V66" s="26"/>
      <c r="W66" s="27"/>
      <c r="X66" s="26"/>
      <c r="Y66" s="27"/>
      <c r="Z66" s="26"/>
      <c r="AA66" s="27"/>
      <c r="AB66" s="26"/>
      <c r="AC66" s="27"/>
      <c r="AD66" s="26"/>
      <c r="AE66" s="27"/>
      <c r="AF66" s="26"/>
      <c r="AG66" s="27"/>
      <c r="AH66" s="26"/>
      <c r="AI66" s="27"/>
      <c r="AJ66" s="26"/>
      <c r="AK66" s="27"/>
      <c r="AL66" s="26"/>
      <c r="AM66" s="27"/>
      <c r="AN66" s="26"/>
      <c r="AO66" s="28">
        <v>0</v>
      </c>
      <c r="AP66" s="31">
        <v>0</v>
      </c>
      <c r="AQ66" s="312"/>
      <c r="AR66" s="312"/>
      <c r="AS66" s="319"/>
    </row>
    <row r="67" spans="1:45" ht="12.65" customHeight="1" x14ac:dyDescent="0.2">
      <c r="A67" s="345"/>
      <c r="B67" s="346"/>
      <c r="C67" s="346"/>
      <c r="D67" s="346"/>
      <c r="E67" s="294"/>
      <c r="F67" s="350" t="s">
        <v>40</v>
      </c>
      <c r="G67" s="350"/>
      <c r="H67" s="350"/>
      <c r="I67" s="350"/>
      <c r="J67" s="26"/>
      <c r="K67" s="27"/>
      <c r="L67" s="26"/>
      <c r="M67" s="27"/>
      <c r="N67" s="26"/>
      <c r="O67" s="27"/>
      <c r="P67" s="26"/>
      <c r="Q67" s="27"/>
      <c r="R67" s="26"/>
      <c r="S67" s="27"/>
      <c r="T67" s="26"/>
      <c r="U67" s="27"/>
      <c r="V67" s="26"/>
      <c r="W67" s="27"/>
      <c r="X67" s="26"/>
      <c r="Y67" s="27"/>
      <c r="Z67" s="26"/>
      <c r="AA67" s="27"/>
      <c r="AB67" s="26"/>
      <c r="AC67" s="27"/>
      <c r="AD67" s="26"/>
      <c r="AE67" s="27"/>
      <c r="AF67" s="26"/>
      <c r="AG67" s="27"/>
      <c r="AH67" s="26"/>
      <c r="AI67" s="27"/>
      <c r="AJ67" s="26"/>
      <c r="AK67" s="27"/>
      <c r="AL67" s="26"/>
      <c r="AM67" s="27"/>
      <c r="AN67" s="26"/>
      <c r="AO67" s="28">
        <v>0</v>
      </c>
      <c r="AP67" s="31">
        <v>0</v>
      </c>
      <c r="AQ67" s="312"/>
      <c r="AR67" s="312"/>
      <c r="AS67" s="319"/>
    </row>
    <row r="68" spans="1:45" ht="12.65" customHeight="1" x14ac:dyDescent="0.2">
      <c r="A68" s="345"/>
      <c r="B68" s="346"/>
      <c r="C68" s="346"/>
      <c r="D68" s="346"/>
      <c r="E68" s="294"/>
      <c r="F68" s="350" t="s">
        <v>41</v>
      </c>
      <c r="G68" s="350"/>
      <c r="H68" s="350"/>
      <c r="I68" s="350"/>
      <c r="J68" s="26"/>
      <c r="K68" s="27"/>
      <c r="L68" s="26"/>
      <c r="M68" s="27"/>
      <c r="N68" s="26"/>
      <c r="O68" s="27"/>
      <c r="P68" s="26"/>
      <c r="Q68" s="27"/>
      <c r="R68" s="26"/>
      <c r="S68" s="27"/>
      <c r="T68" s="26"/>
      <c r="U68" s="27"/>
      <c r="V68" s="26"/>
      <c r="W68" s="27"/>
      <c r="X68" s="26"/>
      <c r="Y68" s="27"/>
      <c r="Z68" s="26"/>
      <c r="AA68" s="27"/>
      <c r="AB68" s="26"/>
      <c r="AC68" s="27"/>
      <c r="AD68" s="26"/>
      <c r="AE68" s="27"/>
      <c r="AF68" s="26"/>
      <c r="AG68" s="27"/>
      <c r="AH68" s="26"/>
      <c r="AI68" s="27"/>
      <c r="AJ68" s="26"/>
      <c r="AK68" s="27"/>
      <c r="AL68" s="26"/>
      <c r="AM68" s="27"/>
      <c r="AN68" s="26"/>
      <c r="AO68" s="28">
        <v>0</v>
      </c>
      <c r="AP68" s="31">
        <v>0</v>
      </c>
      <c r="AQ68" s="312"/>
      <c r="AR68" s="312"/>
      <c r="AS68" s="319"/>
    </row>
    <row r="69" spans="1:45" ht="12.65" customHeight="1" x14ac:dyDescent="0.2">
      <c r="A69" s="345"/>
      <c r="B69" s="346"/>
      <c r="C69" s="346"/>
      <c r="D69" s="346"/>
      <c r="E69" s="294"/>
      <c r="F69" s="350" t="s">
        <v>42</v>
      </c>
      <c r="G69" s="350"/>
      <c r="H69" s="350"/>
      <c r="I69" s="350"/>
      <c r="J69" s="26"/>
      <c r="K69" s="27"/>
      <c r="L69" s="26"/>
      <c r="M69" s="27"/>
      <c r="N69" s="26"/>
      <c r="O69" s="27"/>
      <c r="P69" s="26"/>
      <c r="Q69" s="27"/>
      <c r="R69" s="26"/>
      <c r="S69" s="27"/>
      <c r="T69" s="26"/>
      <c r="U69" s="27"/>
      <c r="V69" s="26"/>
      <c r="W69" s="27"/>
      <c r="X69" s="26"/>
      <c r="Y69" s="27"/>
      <c r="Z69" s="26"/>
      <c r="AA69" s="27"/>
      <c r="AB69" s="26"/>
      <c r="AC69" s="27"/>
      <c r="AD69" s="26"/>
      <c r="AE69" s="27"/>
      <c r="AF69" s="26"/>
      <c r="AG69" s="27"/>
      <c r="AH69" s="26"/>
      <c r="AI69" s="27"/>
      <c r="AJ69" s="26"/>
      <c r="AK69" s="27"/>
      <c r="AL69" s="26"/>
      <c r="AM69" s="27"/>
      <c r="AN69" s="26"/>
      <c r="AO69" s="28">
        <v>0</v>
      </c>
      <c r="AP69" s="31">
        <v>0</v>
      </c>
      <c r="AQ69" s="312"/>
      <c r="AR69" s="312"/>
      <c r="AS69" s="319"/>
    </row>
    <row r="70" spans="1:45" ht="12.65" customHeight="1" x14ac:dyDescent="0.2">
      <c r="A70" s="345"/>
      <c r="B70" s="346"/>
      <c r="C70" s="346"/>
      <c r="D70" s="346"/>
      <c r="E70" s="294"/>
      <c r="F70" s="350" t="s">
        <v>43</v>
      </c>
      <c r="G70" s="350"/>
      <c r="H70" s="350"/>
      <c r="I70" s="350"/>
      <c r="J70" s="26"/>
      <c r="K70" s="27"/>
      <c r="L70" s="26"/>
      <c r="M70" s="27"/>
      <c r="N70" s="26"/>
      <c r="O70" s="27"/>
      <c r="P70" s="26"/>
      <c r="Q70" s="27"/>
      <c r="R70" s="26"/>
      <c r="S70" s="27"/>
      <c r="T70" s="26"/>
      <c r="U70" s="27"/>
      <c r="V70" s="26"/>
      <c r="W70" s="27"/>
      <c r="X70" s="26"/>
      <c r="Y70" s="27"/>
      <c r="Z70" s="26"/>
      <c r="AA70" s="27"/>
      <c r="AB70" s="26"/>
      <c r="AC70" s="27"/>
      <c r="AD70" s="26"/>
      <c r="AE70" s="27"/>
      <c r="AF70" s="26"/>
      <c r="AG70" s="27"/>
      <c r="AH70" s="26"/>
      <c r="AI70" s="27"/>
      <c r="AJ70" s="26"/>
      <c r="AK70" s="27"/>
      <c r="AL70" s="26"/>
      <c r="AM70" s="27"/>
      <c r="AN70" s="26"/>
      <c r="AO70" s="28">
        <v>0</v>
      </c>
      <c r="AP70" s="31">
        <v>0</v>
      </c>
      <c r="AQ70" s="312"/>
      <c r="AR70" s="312"/>
      <c r="AS70" s="319"/>
    </row>
    <row r="71" spans="1:45" ht="12.65" customHeight="1" x14ac:dyDescent="0.2">
      <c r="A71" s="345"/>
      <c r="B71" s="346"/>
      <c r="C71" s="346"/>
      <c r="D71" s="346"/>
      <c r="E71" s="294"/>
      <c r="F71" s="350" t="s">
        <v>44</v>
      </c>
      <c r="G71" s="350"/>
      <c r="H71" s="350"/>
      <c r="I71" s="350"/>
      <c r="J71" s="26"/>
      <c r="K71" s="27"/>
      <c r="L71" s="26"/>
      <c r="M71" s="27"/>
      <c r="N71" s="26"/>
      <c r="O71" s="27"/>
      <c r="P71" s="26"/>
      <c r="Q71" s="27"/>
      <c r="R71" s="26"/>
      <c r="S71" s="27"/>
      <c r="T71" s="26"/>
      <c r="U71" s="27"/>
      <c r="V71" s="26"/>
      <c r="W71" s="27"/>
      <c r="X71" s="26"/>
      <c r="Y71" s="27"/>
      <c r="Z71" s="26"/>
      <c r="AA71" s="27"/>
      <c r="AB71" s="26"/>
      <c r="AC71" s="27"/>
      <c r="AD71" s="26"/>
      <c r="AE71" s="27"/>
      <c r="AF71" s="26"/>
      <c r="AG71" s="27"/>
      <c r="AH71" s="26"/>
      <c r="AI71" s="27"/>
      <c r="AJ71" s="26"/>
      <c r="AK71" s="27"/>
      <c r="AL71" s="26"/>
      <c r="AM71" s="27"/>
      <c r="AN71" s="26"/>
      <c r="AO71" s="28">
        <v>0</v>
      </c>
      <c r="AP71" s="31">
        <v>0</v>
      </c>
      <c r="AQ71" s="312"/>
      <c r="AR71" s="312"/>
      <c r="AS71" s="319"/>
    </row>
    <row r="72" spans="1:45" ht="12.65" customHeight="1" x14ac:dyDescent="0.2">
      <c r="A72" s="347"/>
      <c r="B72" s="348"/>
      <c r="C72" s="348"/>
      <c r="D72" s="348"/>
      <c r="E72" s="295"/>
      <c r="F72" s="350" t="s">
        <v>45</v>
      </c>
      <c r="G72" s="350"/>
      <c r="H72" s="350"/>
      <c r="I72" s="350"/>
      <c r="J72" s="26"/>
      <c r="K72" s="27"/>
      <c r="L72" s="26"/>
      <c r="M72" s="27"/>
      <c r="N72" s="26"/>
      <c r="O72" s="27"/>
      <c r="P72" s="26"/>
      <c r="Q72" s="27"/>
      <c r="R72" s="26"/>
      <c r="S72" s="27"/>
      <c r="T72" s="26"/>
      <c r="U72" s="27"/>
      <c r="V72" s="26"/>
      <c r="W72" s="27"/>
      <c r="X72" s="26"/>
      <c r="Y72" s="27"/>
      <c r="Z72" s="26"/>
      <c r="AA72" s="27"/>
      <c r="AB72" s="26"/>
      <c r="AC72" s="27"/>
      <c r="AD72" s="26"/>
      <c r="AE72" s="27"/>
      <c r="AF72" s="26"/>
      <c r="AG72" s="27"/>
      <c r="AH72" s="26"/>
      <c r="AI72" s="27"/>
      <c r="AJ72" s="26"/>
      <c r="AK72" s="27"/>
      <c r="AL72" s="26"/>
      <c r="AM72" s="27"/>
      <c r="AN72" s="26"/>
      <c r="AO72" s="28">
        <v>0</v>
      </c>
      <c r="AP72" s="31">
        <v>0</v>
      </c>
      <c r="AQ72" s="313"/>
      <c r="AR72" s="313"/>
      <c r="AS72" s="320"/>
    </row>
    <row r="73" spans="1:45" ht="12.65" customHeight="1" x14ac:dyDescent="0.2">
      <c r="A73" s="369" t="s">
        <v>22</v>
      </c>
      <c r="B73" s="370"/>
      <c r="C73" s="370"/>
      <c r="D73" s="370"/>
      <c r="E73" s="371"/>
      <c r="F73" s="358" t="s">
        <v>46</v>
      </c>
      <c r="G73" s="359"/>
      <c r="H73" s="359"/>
      <c r="I73" s="359"/>
      <c r="J73" s="26"/>
      <c r="K73" s="27"/>
      <c r="L73" s="26">
        <v>1</v>
      </c>
      <c r="M73" s="27">
        <v>1</v>
      </c>
      <c r="N73" s="26"/>
      <c r="O73" s="27"/>
      <c r="P73" s="26"/>
      <c r="Q73" s="27"/>
      <c r="R73" s="26"/>
      <c r="S73" s="27"/>
      <c r="T73" s="26"/>
      <c r="U73" s="27"/>
      <c r="V73" s="26"/>
      <c r="W73" s="27"/>
      <c r="X73" s="26"/>
      <c r="Y73" s="27"/>
      <c r="Z73" s="26"/>
      <c r="AA73" s="27"/>
      <c r="AB73" s="26"/>
      <c r="AC73" s="27"/>
      <c r="AD73" s="26"/>
      <c r="AE73" s="27"/>
      <c r="AF73" s="26"/>
      <c r="AG73" s="27"/>
      <c r="AH73" s="26"/>
      <c r="AI73" s="27"/>
      <c r="AJ73" s="26"/>
      <c r="AK73" s="27"/>
      <c r="AL73" s="26"/>
      <c r="AM73" s="27"/>
      <c r="AN73" s="26"/>
      <c r="AO73" s="28">
        <v>2</v>
      </c>
      <c r="AP73" s="33"/>
      <c r="AQ73" s="34">
        <v>1100</v>
      </c>
      <c r="AR73" s="32"/>
      <c r="AS73" s="34">
        <v>1100</v>
      </c>
    </row>
    <row r="74" spans="1:45" ht="12.65" customHeight="1" x14ac:dyDescent="0.2">
      <c r="A74" s="354"/>
      <c r="B74" s="355"/>
      <c r="C74" s="355"/>
      <c r="D74" s="355"/>
      <c r="E74" s="356"/>
      <c r="F74" s="358" t="s">
        <v>47</v>
      </c>
      <c r="G74" s="359"/>
      <c r="H74" s="359"/>
      <c r="I74" s="359"/>
      <c r="J74" s="26"/>
      <c r="K74" s="27"/>
      <c r="L74" s="26"/>
      <c r="M74" s="27"/>
      <c r="N74" s="26"/>
      <c r="O74" s="27"/>
      <c r="P74" s="26"/>
      <c r="Q74" s="27"/>
      <c r="R74" s="26"/>
      <c r="S74" s="27"/>
      <c r="T74" s="26"/>
      <c r="U74" s="27"/>
      <c r="V74" s="26"/>
      <c r="W74" s="27"/>
      <c r="X74" s="26"/>
      <c r="Y74" s="27"/>
      <c r="Z74" s="26"/>
      <c r="AA74" s="27"/>
      <c r="AB74" s="26"/>
      <c r="AC74" s="27"/>
      <c r="AD74" s="26"/>
      <c r="AE74" s="27"/>
      <c r="AF74" s="26"/>
      <c r="AG74" s="27"/>
      <c r="AH74" s="26"/>
      <c r="AI74" s="27"/>
      <c r="AJ74" s="26"/>
      <c r="AK74" s="27"/>
      <c r="AL74" s="26"/>
      <c r="AM74" s="27"/>
      <c r="AN74" s="26"/>
      <c r="AO74" s="28">
        <v>0</v>
      </c>
      <c r="AP74" s="34"/>
      <c r="AQ74" s="34">
        <v>0</v>
      </c>
      <c r="AR74" s="34"/>
      <c r="AS74" s="34">
        <v>0</v>
      </c>
    </row>
    <row r="75" spans="1:45" ht="12.65" customHeight="1" x14ac:dyDescent="0.2">
      <c r="A75" s="347"/>
      <c r="B75" s="348"/>
      <c r="C75" s="348"/>
      <c r="D75" s="348"/>
      <c r="E75" s="357"/>
      <c r="F75" s="358" t="s">
        <v>48</v>
      </c>
      <c r="G75" s="359"/>
      <c r="H75" s="359"/>
      <c r="I75" s="359"/>
      <c r="J75" s="26"/>
      <c r="K75" s="27"/>
      <c r="L75" s="26"/>
      <c r="M75" s="27"/>
      <c r="N75" s="26"/>
      <c r="O75" s="27"/>
      <c r="P75" s="26"/>
      <c r="Q75" s="27"/>
      <c r="R75" s="26"/>
      <c r="S75" s="27"/>
      <c r="T75" s="26"/>
      <c r="U75" s="27"/>
      <c r="V75" s="26"/>
      <c r="W75" s="27"/>
      <c r="X75" s="26"/>
      <c r="Y75" s="27"/>
      <c r="Z75" s="26"/>
      <c r="AA75" s="27"/>
      <c r="AB75" s="26"/>
      <c r="AC75" s="27"/>
      <c r="AD75" s="26"/>
      <c r="AE75" s="27"/>
      <c r="AF75" s="26"/>
      <c r="AG75" s="27"/>
      <c r="AH75" s="26"/>
      <c r="AI75" s="27"/>
      <c r="AJ75" s="26"/>
      <c r="AK75" s="27"/>
      <c r="AL75" s="26"/>
      <c r="AM75" s="27"/>
      <c r="AN75" s="26"/>
      <c r="AO75" s="28">
        <v>0</v>
      </c>
      <c r="AP75" s="34"/>
      <c r="AQ75" s="34">
        <v>0</v>
      </c>
      <c r="AR75" s="34"/>
      <c r="AS75" s="34">
        <v>0</v>
      </c>
    </row>
    <row r="76" spans="1:45" ht="12.65" customHeight="1" x14ac:dyDescent="0.2">
      <c r="A76" s="369" t="s">
        <v>23</v>
      </c>
      <c r="B76" s="370"/>
      <c r="C76" s="370"/>
      <c r="D76" s="370"/>
      <c r="E76" s="371"/>
      <c r="F76" s="358" t="s">
        <v>49</v>
      </c>
      <c r="G76" s="359"/>
      <c r="H76" s="359"/>
      <c r="I76" s="359"/>
      <c r="J76" s="26"/>
      <c r="K76" s="27"/>
      <c r="L76" s="26"/>
      <c r="M76" s="27"/>
      <c r="N76" s="26"/>
      <c r="O76" s="27"/>
      <c r="P76" s="26"/>
      <c r="Q76" s="27"/>
      <c r="R76" s="26"/>
      <c r="S76" s="27"/>
      <c r="T76" s="26"/>
      <c r="U76" s="27"/>
      <c r="V76" s="26"/>
      <c r="W76" s="27"/>
      <c r="X76" s="26"/>
      <c r="Y76" s="27"/>
      <c r="Z76" s="26"/>
      <c r="AA76" s="27"/>
      <c r="AB76" s="26"/>
      <c r="AC76" s="27"/>
      <c r="AD76" s="26"/>
      <c r="AE76" s="27"/>
      <c r="AF76" s="26"/>
      <c r="AG76" s="27"/>
      <c r="AH76" s="26"/>
      <c r="AI76" s="27"/>
      <c r="AJ76" s="26"/>
      <c r="AK76" s="27"/>
      <c r="AL76" s="26"/>
      <c r="AM76" s="27"/>
      <c r="AN76" s="26"/>
      <c r="AO76" s="28">
        <v>0</v>
      </c>
      <c r="AP76" s="34"/>
      <c r="AQ76" s="34">
        <v>0</v>
      </c>
      <c r="AR76" s="34"/>
      <c r="AS76" s="34">
        <v>0</v>
      </c>
    </row>
    <row r="77" spans="1:45" ht="12.65" customHeight="1" x14ac:dyDescent="0.2">
      <c r="A77" s="354">
        <v>2</v>
      </c>
      <c r="B77" s="355"/>
      <c r="C77" s="355"/>
      <c r="D77" s="355"/>
      <c r="E77" s="356"/>
      <c r="F77" s="358" t="s">
        <v>50</v>
      </c>
      <c r="G77" s="359"/>
      <c r="H77" s="359"/>
      <c r="I77" s="359"/>
      <c r="J77" s="26"/>
      <c r="K77" s="27"/>
      <c r="L77" s="26"/>
      <c r="M77" s="27"/>
      <c r="N77" s="26"/>
      <c r="O77" s="27"/>
      <c r="P77" s="26"/>
      <c r="Q77" s="27"/>
      <c r="R77" s="26"/>
      <c r="S77" s="27"/>
      <c r="T77" s="26"/>
      <c r="U77" s="27"/>
      <c r="V77" s="26"/>
      <c r="W77" s="27"/>
      <c r="X77" s="26"/>
      <c r="Y77" s="27"/>
      <c r="Z77" s="26"/>
      <c r="AA77" s="27"/>
      <c r="AB77" s="26"/>
      <c r="AC77" s="27"/>
      <c r="AD77" s="26"/>
      <c r="AE77" s="27"/>
      <c r="AF77" s="26"/>
      <c r="AG77" s="27"/>
      <c r="AH77" s="26"/>
      <c r="AI77" s="27"/>
      <c r="AJ77" s="26"/>
      <c r="AK77" s="27"/>
      <c r="AL77" s="26"/>
      <c r="AM77" s="27"/>
      <c r="AN77" s="26"/>
      <c r="AO77" s="28">
        <v>0</v>
      </c>
      <c r="AP77" s="34"/>
      <c r="AQ77" s="34">
        <v>0</v>
      </c>
      <c r="AR77" s="34"/>
      <c r="AS77" s="34">
        <v>0</v>
      </c>
    </row>
    <row r="78" spans="1:45" ht="12.65" customHeight="1" x14ac:dyDescent="0.2">
      <c r="A78" s="347"/>
      <c r="B78" s="348"/>
      <c r="C78" s="348"/>
      <c r="D78" s="348"/>
      <c r="E78" s="357"/>
      <c r="F78" s="358" t="s">
        <v>51</v>
      </c>
      <c r="G78" s="359"/>
      <c r="H78" s="359"/>
      <c r="I78" s="359"/>
      <c r="J78" s="26"/>
      <c r="K78" s="27"/>
      <c r="L78" s="26"/>
      <c r="M78" s="27"/>
      <c r="N78" s="26"/>
      <c r="O78" s="27"/>
      <c r="P78" s="26"/>
      <c r="Q78" s="27"/>
      <c r="R78" s="26"/>
      <c r="S78" s="27"/>
      <c r="T78" s="26"/>
      <c r="U78" s="27"/>
      <c r="V78" s="26"/>
      <c r="W78" s="27"/>
      <c r="X78" s="26"/>
      <c r="Y78" s="27"/>
      <c r="Z78" s="26"/>
      <c r="AA78" s="27"/>
      <c r="AB78" s="26"/>
      <c r="AC78" s="27"/>
      <c r="AD78" s="26"/>
      <c r="AE78" s="27"/>
      <c r="AF78" s="26"/>
      <c r="AG78" s="27"/>
      <c r="AH78" s="26"/>
      <c r="AI78" s="27"/>
      <c r="AJ78" s="26"/>
      <c r="AK78" s="27"/>
      <c r="AL78" s="26"/>
      <c r="AM78" s="27"/>
      <c r="AN78" s="26"/>
      <c r="AO78" s="28">
        <v>0</v>
      </c>
      <c r="AP78" s="34"/>
      <c r="AQ78" s="34">
        <v>0</v>
      </c>
      <c r="AR78" s="34"/>
      <c r="AS78" s="34">
        <v>0</v>
      </c>
    </row>
    <row r="79" spans="1:45" ht="12.65" customHeight="1" x14ac:dyDescent="0.2">
      <c r="A79" s="360" t="s">
        <v>24</v>
      </c>
      <c r="B79" s="361"/>
      <c r="C79" s="361"/>
      <c r="D79" s="361"/>
      <c r="E79" s="362"/>
      <c r="F79" s="358" t="s">
        <v>52</v>
      </c>
      <c r="G79" s="359"/>
      <c r="H79" s="359"/>
      <c r="I79" s="359"/>
      <c r="J79" s="26"/>
      <c r="K79" s="27"/>
      <c r="L79" s="26"/>
      <c r="M79" s="27"/>
      <c r="N79" s="26"/>
      <c r="O79" s="27"/>
      <c r="P79" s="26"/>
      <c r="Q79" s="27"/>
      <c r="R79" s="26"/>
      <c r="S79" s="27"/>
      <c r="T79" s="26"/>
      <c r="U79" s="27"/>
      <c r="V79" s="26"/>
      <c r="W79" s="27"/>
      <c r="X79" s="26"/>
      <c r="Y79" s="27"/>
      <c r="Z79" s="26"/>
      <c r="AA79" s="27"/>
      <c r="AB79" s="26"/>
      <c r="AC79" s="27"/>
      <c r="AD79" s="26"/>
      <c r="AE79" s="27"/>
      <c r="AF79" s="26"/>
      <c r="AG79" s="27"/>
      <c r="AH79" s="26"/>
      <c r="AI79" s="27"/>
      <c r="AJ79" s="26"/>
      <c r="AK79" s="27"/>
      <c r="AL79" s="26"/>
      <c r="AM79" s="27"/>
      <c r="AN79" s="26"/>
      <c r="AO79" s="28">
        <v>0</v>
      </c>
      <c r="AP79" s="34"/>
      <c r="AQ79" s="34">
        <v>0</v>
      </c>
      <c r="AR79" s="34"/>
      <c r="AS79" s="34">
        <v>0</v>
      </c>
    </row>
    <row r="80" spans="1:45" ht="12.65" customHeight="1" x14ac:dyDescent="0.2">
      <c r="A80" s="363">
        <v>19705</v>
      </c>
      <c r="B80" s="364"/>
      <c r="C80" s="364"/>
      <c r="D80" s="364"/>
      <c r="E80" s="365"/>
      <c r="F80" s="358" t="s">
        <v>53</v>
      </c>
      <c r="G80" s="359"/>
      <c r="H80" s="359"/>
      <c r="I80" s="359"/>
      <c r="J80" s="26"/>
      <c r="K80" s="27"/>
      <c r="L80" s="26"/>
      <c r="M80" s="27"/>
      <c r="N80" s="26"/>
      <c r="O80" s="27"/>
      <c r="P80" s="26"/>
      <c r="Q80" s="27"/>
      <c r="R80" s="26"/>
      <c r="S80" s="27"/>
      <c r="T80" s="26"/>
      <c r="U80" s="27"/>
      <c r="V80" s="26"/>
      <c r="W80" s="27"/>
      <c r="X80" s="26"/>
      <c r="Y80" s="27"/>
      <c r="Z80" s="26"/>
      <c r="AA80" s="27"/>
      <c r="AB80" s="26"/>
      <c r="AC80" s="27"/>
      <c r="AD80" s="26"/>
      <c r="AE80" s="27"/>
      <c r="AF80" s="26"/>
      <c r="AG80" s="27"/>
      <c r="AH80" s="26"/>
      <c r="AI80" s="27"/>
      <c r="AJ80" s="26"/>
      <c r="AK80" s="27"/>
      <c r="AL80" s="26"/>
      <c r="AM80" s="27"/>
      <c r="AN80" s="26"/>
      <c r="AO80" s="28">
        <v>0</v>
      </c>
      <c r="AP80" s="34"/>
      <c r="AQ80" s="34">
        <v>0</v>
      </c>
      <c r="AR80" s="34"/>
      <c r="AS80" s="34">
        <v>0</v>
      </c>
    </row>
    <row r="81" spans="1:45" ht="12.65" customHeight="1" x14ac:dyDescent="0.2">
      <c r="A81" s="366"/>
      <c r="B81" s="367"/>
      <c r="C81" s="367"/>
      <c r="D81" s="367"/>
      <c r="E81" s="368"/>
      <c r="F81" s="358" t="s">
        <v>54</v>
      </c>
      <c r="G81" s="359"/>
      <c r="H81" s="359"/>
      <c r="I81" s="359"/>
      <c r="J81" s="26"/>
      <c r="K81" s="27"/>
      <c r="L81" s="26"/>
      <c r="M81" s="27"/>
      <c r="N81" s="26"/>
      <c r="O81" s="27"/>
      <c r="P81" s="26"/>
      <c r="Q81" s="27"/>
      <c r="R81" s="26"/>
      <c r="S81" s="27"/>
      <c r="T81" s="26"/>
      <c r="U81" s="27"/>
      <c r="V81" s="26"/>
      <c r="W81" s="27"/>
      <c r="X81" s="26"/>
      <c r="Y81" s="27"/>
      <c r="Z81" s="26"/>
      <c r="AA81" s="27"/>
      <c r="AB81" s="26"/>
      <c r="AC81" s="27"/>
      <c r="AD81" s="26"/>
      <c r="AE81" s="27"/>
      <c r="AF81" s="26"/>
      <c r="AG81" s="27"/>
      <c r="AH81" s="26"/>
      <c r="AI81" s="27"/>
      <c r="AJ81" s="26"/>
      <c r="AK81" s="27"/>
      <c r="AL81" s="26"/>
      <c r="AM81" s="27"/>
      <c r="AN81" s="26"/>
      <c r="AO81" s="28">
        <v>0</v>
      </c>
      <c r="AP81" s="34"/>
      <c r="AQ81" s="34">
        <v>0</v>
      </c>
      <c r="AR81" s="34"/>
      <c r="AS81" s="34">
        <v>0</v>
      </c>
    </row>
    <row r="82" spans="1:45" ht="12.65" customHeight="1" x14ac:dyDescent="0.2">
      <c r="A82" s="369" t="s">
        <v>25</v>
      </c>
      <c r="B82" s="370"/>
      <c r="C82" s="370"/>
      <c r="D82" s="370"/>
      <c r="E82" s="371"/>
      <c r="F82" s="358" t="s">
        <v>55</v>
      </c>
      <c r="G82" s="359"/>
      <c r="H82" s="359"/>
      <c r="I82" s="359"/>
      <c r="J82" s="26"/>
      <c r="K82" s="27"/>
      <c r="L82" s="26"/>
      <c r="M82" s="27"/>
      <c r="N82" s="26"/>
      <c r="O82" s="27"/>
      <c r="P82" s="26"/>
      <c r="Q82" s="27"/>
      <c r="R82" s="26"/>
      <c r="S82" s="27"/>
      <c r="T82" s="26"/>
      <c r="U82" s="27"/>
      <c r="V82" s="26"/>
      <c r="W82" s="27"/>
      <c r="X82" s="26"/>
      <c r="Y82" s="27"/>
      <c r="Z82" s="26"/>
      <c r="AA82" s="27"/>
      <c r="AB82" s="26"/>
      <c r="AC82" s="27"/>
      <c r="AD82" s="26"/>
      <c r="AE82" s="27"/>
      <c r="AF82" s="26"/>
      <c r="AG82" s="27"/>
      <c r="AH82" s="26"/>
      <c r="AI82" s="27"/>
      <c r="AJ82" s="26"/>
      <c r="AK82" s="27"/>
      <c r="AL82" s="26"/>
      <c r="AM82" s="27"/>
      <c r="AN82" s="26"/>
      <c r="AO82" s="28">
        <v>0</v>
      </c>
      <c r="AP82" s="34"/>
      <c r="AQ82" s="34">
        <v>0</v>
      </c>
      <c r="AR82" s="34"/>
      <c r="AS82" s="34">
        <v>0</v>
      </c>
    </row>
    <row r="83" spans="1:45" ht="12.65" customHeight="1" x14ac:dyDescent="0.2">
      <c r="A83" s="375">
        <v>0.9</v>
      </c>
      <c r="B83" s="376"/>
      <c r="C83" s="376"/>
      <c r="D83" s="376"/>
      <c r="E83" s="377"/>
      <c r="F83" s="358" t="s">
        <v>56</v>
      </c>
      <c r="G83" s="359"/>
      <c r="H83" s="359"/>
      <c r="I83" s="359"/>
      <c r="J83" s="26"/>
      <c r="K83" s="27"/>
      <c r="L83" s="26"/>
      <c r="M83" s="27"/>
      <c r="N83" s="26"/>
      <c r="O83" s="27"/>
      <c r="P83" s="26"/>
      <c r="Q83" s="27"/>
      <c r="R83" s="26"/>
      <c r="S83" s="27"/>
      <c r="T83" s="26"/>
      <c r="U83" s="27"/>
      <c r="V83" s="26"/>
      <c r="W83" s="27"/>
      <c r="X83" s="26"/>
      <c r="Y83" s="27"/>
      <c r="Z83" s="26"/>
      <c r="AA83" s="27"/>
      <c r="AB83" s="26"/>
      <c r="AC83" s="27"/>
      <c r="AD83" s="26"/>
      <c r="AE83" s="27"/>
      <c r="AF83" s="26"/>
      <c r="AG83" s="27"/>
      <c r="AH83" s="26"/>
      <c r="AI83" s="27"/>
      <c r="AJ83" s="26"/>
      <c r="AK83" s="27"/>
      <c r="AL83" s="26"/>
      <c r="AM83" s="27"/>
      <c r="AN83" s="26"/>
      <c r="AO83" s="28">
        <v>0</v>
      </c>
      <c r="AP83" s="34"/>
      <c r="AQ83" s="34">
        <v>0</v>
      </c>
      <c r="AR83" s="34"/>
      <c r="AS83" s="34">
        <v>0</v>
      </c>
    </row>
    <row r="84" spans="1:45" ht="12.65" customHeight="1" x14ac:dyDescent="0.2">
      <c r="A84" s="378"/>
      <c r="B84" s="379"/>
      <c r="C84" s="379"/>
      <c r="D84" s="379"/>
      <c r="E84" s="380"/>
      <c r="F84" s="358" t="s">
        <v>57</v>
      </c>
      <c r="G84" s="359"/>
      <c r="H84" s="359"/>
      <c r="I84" s="359"/>
      <c r="J84" s="26"/>
      <c r="K84" s="27"/>
      <c r="L84" s="26"/>
      <c r="M84" s="27"/>
      <c r="N84" s="26"/>
      <c r="O84" s="27">
        <v>2</v>
      </c>
      <c r="P84" s="26"/>
      <c r="Q84" s="27"/>
      <c r="R84" s="26"/>
      <c r="S84" s="27"/>
      <c r="T84" s="26">
        <v>5</v>
      </c>
      <c r="U84" s="27"/>
      <c r="V84" s="26"/>
      <c r="W84" s="27"/>
      <c r="X84" s="26"/>
      <c r="Y84" s="27"/>
      <c r="Z84" s="26"/>
      <c r="AA84" s="27"/>
      <c r="AB84" s="26"/>
      <c r="AC84" s="27"/>
      <c r="AD84" s="26"/>
      <c r="AE84" s="27"/>
      <c r="AF84" s="26"/>
      <c r="AG84" s="27"/>
      <c r="AH84" s="26"/>
      <c r="AI84" s="27"/>
      <c r="AJ84" s="26"/>
      <c r="AK84" s="27"/>
      <c r="AL84" s="26"/>
      <c r="AM84" s="27"/>
      <c r="AN84" s="26"/>
      <c r="AO84" s="28">
        <v>7</v>
      </c>
      <c r="AP84" s="34"/>
      <c r="AQ84" s="34">
        <v>8800</v>
      </c>
      <c r="AR84" s="34"/>
      <c r="AS84" s="34">
        <v>8800</v>
      </c>
    </row>
    <row r="85" spans="1:45" ht="12.65" customHeight="1" x14ac:dyDescent="0.2">
      <c r="A85" s="369" t="s">
        <v>26</v>
      </c>
      <c r="B85" s="370"/>
      <c r="C85" s="370"/>
      <c r="D85" s="370"/>
      <c r="E85" s="371"/>
      <c r="F85" s="358" t="s">
        <v>58</v>
      </c>
      <c r="G85" s="359"/>
      <c r="H85" s="359"/>
      <c r="I85" s="359"/>
      <c r="J85" s="26"/>
      <c r="K85" s="27"/>
      <c r="L85" s="26"/>
      <c r="M85" s="27"/>
      <c r="N85" s="26"/>
      <c r="O85" s="27"/>
      <c r="P85" s="26"/>
      <c r="Q85" s="27"/>
      <c r="R85" s="26"/>
      <c r="S85" s="27"/>
      <c r="T85" s="26"/>
      <c r="U85" s="27"/>
      <c r="V85" s="26"/>
      <c r="W85" s="27"/>
      <c r="X85" s="26"/>
      <c r="Y85" s="27"/>
      <c r="Z85" s="26"/>
      <c r="AA85" s="27"/>
      <c r="AB85" s="26"/>
      <c r="AC85" s="27"/>
      <c r="AD85" s="26"/>
      <c r="AE85" s="27"/>
      <c r="AF85" s="26"/>
      <c r="AG85" s="27"/>
      <c r="AH85" s="26"/>
      <c r="AI85" s="27"/>
      <c r="AJ85" s="26"/>
      <c r="AK85" s="27"/>
      <c r="AL85" s="26"/>
      <c r="AM85" s="27"/>
      <c r="AN85" s="26"/>
      <c r="AO85" s="28">
        <v>0</v>
      </c>
      <c r="AP85" s="34"/>
      <c r="AQ85" s="34">
        <v>0</v>
      </c>
      <c r="AR85" s="34"/>
      <c r="AS85" s="34">
        <v>0</v>
      </c>
    </row>
    <row r="86" spans="1:45" ht="12.65" customHeight="1" x14ac:dyDescent="0.2">
      <c r="A86" s="385">
        <v>0.375</v>
      </c>
      <c r="B86" s="355"/>
      <c r="C86" s="355"/>
      <c r="D86" s="355"/>
      <c r="E86" s="356"/>
      <c r="F86" s="358" t="s">
        <v>59</v>
      </c>
      <c r="G86" s="359"/>
      <c r="H86" s="359"/>
      <c r="I86" s="359"/>
      <c r="J86" s="26"/>
      <c r="K86" s="27"/>
      <c r="L86" s="26"/>
      <c r="M86" s="27"/>
      <c r="N86" s="26"/>
      <c r="O86" s="27"/>
      <c r="P86" s="26"/>
      <c r="Q86" s="27"/>
      <c r="R86" s="26"/>
      <c r="S86" s="27"/>
      <c r="T86" s="26"/>
      <c r="U86" s="27"/>
      <c r="V86" s="26"/>
      <c r="W86" s="27"/>
      <c r="X86" s="26"/>
      <c r="Y86" s="27"/>
      <c r="Z86" s="26"/>
      <c r="AA86" s="27"/>
      <c r="AB86" s="26"/>
      <c r="AC86" s="27"/>
      <c r="AD86" s="26"/>
      <c r="AE86" s="27"/>
      <c r="AF86" s="26"/>
      <c r="AG86" s="27"/>
      <c r="AH86" s="26"/>
      <c r="AI86" s="27"/>
      <c r="AJ86" s="26"/>
      <c r="AK86" s="27"/>
      <c r="AL86" s="26"/>
      <c r="AM86" s="27"/>
      <c r="AN86" s="26"/>
      <c r="AO86" s="28">
        <v>0</v>
      </c>
      <c r="AP86" s="34"/>
      <c r="AQ86" s="34">
        <v>0</v>
      </c>
      <c r="AR86" s="34"/>
      <c r="AS86" s="34">
        <v>0</v>
      </c>
    </row>
    <row r="87" spans="1:45" ht="12.65" customHeight="1" x14ac:dyDescent="0.2">
      <c r="A87" s="347"/>
      <c r="B87" s="348"/>
      <c r="C87" s="348"/>
      <c r="D87" s="348"/>
      <c r="E87" s="357"/>
      <c r="F87" s="358" t="s">
        <v>27</v>
      </c>
      <c r="G87" s="359"/>
      <c r="H87" s="359"/>
      <c r="I87" s="359"/>
      <c r="J87" s="26"/>
      <c r="K87" s="27"/>
      <c r="L87" s="26"/>
      <c r="M87" s="27"/>
      <c r="N87" s="26"/>
      <c r="O87" s="27"/>
      <c r="P87" s="26"/>
      <c r="Q87" s="27"/>
      <c r="R87" s="26"/>
      <c r="S87" s="27"/>
      <c r="T87" s="26"/>
      <c r="U87" s="27"/>
      <c r="V87" s="26"/>
      <c r="W87" s="27"/>
      <c r="X87" s="26"/>
      <c r="Y87" s="27"/>
      <c r="Z87" s="26"/>
      <c r="AA87" s="27"/>
      <c r="AB87" s="26"/>
      <c r="AC87" s="27"/>
      <c r="AD87" s="26"/>
      <c r="AE87" s="27"/>
      <c r="AF87" s="26"/>
      <c r="AG87" s="27"/>
      <c r="AH87" s="26"/>
      <c r="AI87" s="27"/>
      <c r="AJ87" s="26"/>
      <c r="AK87" s="27"/>
      <c r="AL87" s="26"/>
      <c r="AM87" s="27"/>
      <c r="AN87" s="26"/>
      <c r="AO87" s="28">
        <v>0</v>
      </c>
      <c r="AP87" s="35"/>
      <c r="AQ87" s="35"/>
      <c r="AR87" s="35"/>
      <c r="AS87" s="35"/>
    </row>
    <row r="88" spans="1:45" ht="12.65" customHeight="1" x14ac:dyDescent="0.2">
      <c r="A88" s="385">
        <v>0.72916666666666663</v>
      </c>
      <c r="B88" s="355"/>
      <c r="C88" s="355"/>
      <c r="D88" s="355"/>
      <c r="E88" s="356"/>
      <c r="F88" s="358"/>
      <c r="G88" s="359"/>
      <c r="H88" s="359"/>
      <c r="I88" s="359"/>
      <c r="J88" s="26"/>
      <c r="K88" s="27"/>
      <c r="L88" s="26"/>
      <c r="M88" s="27"/>
      <c r="N88" s="26"/>
      <c r="O88" s="27"/>
      <c r="P88" s="26"/>
      <c r="Q88" s="27"/>
      <c r="R88" s="26"/>
      <c r="S88" s="27"/>
      <c r="T88" s="26"/>
      <c r="U88" s="27"/>
      <c r="V88" s="26"/>
      <c r="W88" s="27"/>
      <c r="X88" s="26"/>
      <c r="Y88" s="27"/>
      <c r="Z88" s="26"/>
      <c r="AA88" s="27"/>
      <c r="AB88" s="26"/>
      <c r="AC88" s="27"/>
      <c r="AD88" s="26"/>
      <c r="AE88" s="27"/>
      <c r="AF88" s="26"/>
      <c r="AG88" s="27"/>
      <c r="AH88" s="26"/>
      <c r="AI88" s="27"/>
      <c r="AJ88" s="26"/>
      <c r="AK88" s="27"/>
      <c r="AL88" s="26"/>
      <c r="AM88" s="27"/>
      <c r="AN88" s="26"/>
      <c r="AO88" s="28">
        <v>0</v>
      </c>
      <c r="AP88" s="35"/>
      <c r="AQ88" s="35"/>
      <c r="AR88" s="35"/>
      <c r="AS88" s="35"/>
    </row>
    <row r="89" spans="1:45" ht="12.65" customHeight="1" thickBot="1" x14ac:dyDescent="0.25">
      <c r="A89" s="372"/>
      <c r="B89" s="373"/>
      <c r="C89" s="373"/>
      <c r="D89" s="373"/>
      <c r="E89" s="374"/>
      <c r="F89" s="358"/>
      <c r="G89" s="359"/>
      <c r="H89" s="359"/>
      <c r="I89" s="359"/>
      <c r="J89" s="26"/>
      <c r="K89" s="27"/>
      <c r="L89" s="26"/>
      <c r="M89" s="27"/>
      <c r="N89" s="26"/>
      <c r="O89" s="27"/>
      <c r="P89" s="26"/>
      <c r="Q89" s="27"/>
      <c r="R89" s="26"/>
      <c r="S89" s="27"/>
      <c r="T89" s="26"/>
      <c r="U89" s="27"/>
      <c r="V89" s="26"/>
      <c r="W89" s="27"/>
      <c r="X89" s="26"/>
      <c r="Y89" s="27"/>
      <c r="Z89" s="26"/>
      <c r="AA89" s="27"/>
      <c r="AB89" s="26"/>
      <c r="AC89" s="27"/>
      <c r="AD89" s="26"/>
      <c r="AE89" s="27"/>
      <c r="AF89" s="26"/>
      <c r="AG89" s="27"/>
      <c r="AH89" s="26"/>
      <c r="AI89" s="27"/>
      <c r="AJ89" s="26"/>
      <c r="AK89" s="27"/>
      <c r="AL89" s="26"/>
      <c r="AM89" s="27"/>
      <c r="AN89" s="26"/>
      <c r="AO89" s="28">
        <v>0</v>
      </c>
      <c r="AP89" s="35"/>
      <c r="AQ89" s="35"/>
      <c r="AR89" s="35"/>
      <c r="AS89" s="35"/>
    </row>
    <row r="90" spans="1:45" ht="14.25" customHeight="1" thickBot="1" x14ac:dyDescent="0.25">
      <c r="A90" s="382" t="s">
        <v>9</v>
      </c>
      <c r="B90" s="338"/>
      <c r="C90" s="338"/>
      <c r="D90" s="338"/>
      <c r="E90" s="383"/>
      <c r="F90" s="297">
        <v>12014</v>
      </c>
      <c r="G90" s="298"/>
      <c r="H90" s="298"/>
      <c r="I90" s="299"/>
      <c r="J90" s="384" t="s">
        <v>28</v>
      </c>
      <c r="K90" s="298"/>
      <c r="L90" s="298"/>
      <c r="M90" s="298"/>
      <c r="N90" s="299"/>
      <c r="O90" s="310">
        <v>2114</v>
      </c>
      <c r="P90" s="298"/>
      <c r="Q90" s="298"/>
      <c r="R90" s="298"/>
      <c r="S90" s="299"/>
      <c r="T90" s="381" t="s">
        <v>29</v>
      </c>
      <c r="U90" s="298"/>
      <c r="V90" s="298"/>
      <c r="W90" s="298"/>
      <c r="X90" s="299"/>
      <c r="Y90" s="310">
        <v>9900</v>
      </c>
      <c r="Z90" s="298"/>
      <c r="AA90" s="298"/>
      <c r="AB90" s="298"/>
      <c r="AC90" s="299"/>
      <c r="AD90" s="381" t="s">
        <v>30</v>
      </c>
      <c r="AE90" s="298"/>
      <c r="AF90" s="298"/>
      <c r="AG90" s="298"/>
      <c r="AH90" s="299"/>
      <c r="AI90" s="308">
        <v>1831</v>
      </c>
      <c r="AJ90" s="298"/>
      <c r="AK90" s="298"/>
      <c r="AL90" s="298"/>
      <c r="AM90" s="298"/>
      <c r="AN90" s="299"/>
      <c r="AO90" s="47"/>
      <c r="AP90" s="48"/>
      <c r="AQ90" s="49"/>
      <c r="AR90" s="49"/>
      <c r="AS90" s="50"/>
    </row>
  </sheetData>
  <sheetProtection selectLockedCells="1"/>
  <mergeCells count="141">
    <mergeCell ref="AD90:AH90"/>
    <mergeCell ref="AI90:AN90"/>
    <mergeCell ref="A90:E90"/>
    <mergeCell ref="F90:I90"/>
    <mergeCell ref="J90:N90"/>
    <mergeCell ref="O90:S90"/>
    <mergeCell ref="T90:X90"/>
    <mergeCell ref="Y90:AC90"/>
    <mergeCell ref="A85:E85"/>
    <mergeCell ref="F85:I85"/>
    <mergeCell ref="A86:E87"/>
    <mergeCell ref="F86:I86"/>
    <mergeCell ref="F87:I87"/>
    <mergeCell ref="A88:E89"/>
    <mergeCell ref="F88:I88"/>
    <mergeCell ref="F89:I89"/>
    <mergeCell ref="A80:E81"/>
    <mergeCell ref="F80:I80"/>
    <mergeCell ref="F81:I81"/>
    <mergeCell ref="A82:E82"/>
    <mergeCell ref="F82:I82"/>
    <mergeCell ref="A83:E84"/>
    <mergeCell ref="F83:I83"/>
    <mergeCell ref="F84:I84"/>
    <mergeCell ref="A76:E76"/>
    <mergeCell ref="F76:I76"/>
    <mergeCell ref="A77:E78"/>
    <mergeCell ref="F77:I77"/>
    <mergeCell ref="F78:I78"/>
    <mergeCell ref="A79:E79"/>
    <mergeCell ref="F79:I79"/>
    <mergeCell ref="A73:E73"/>
    <mergeCell ref="F73:I73"/>
    <mergeCell ref="A74:E75"/>
    <mergeCell ref="F74:I74"/>
    <mergeCell ref="F75:I75"/>
    <mergeCell ref="F66:I66"/>
    <mergeCell ref="F67:I67"/>
    <mergeCell ref="F68:I68"/>
    <mergeCell ref="F69:I69"/>
    <mergeCell ref="F70:I70"/>
    <mergeCell ref="F71:I71"/>
    <mergeCell ref="AQ49:AQ72"/>
    <mergeCell ref="AR49:AR72"/>
    <mergeCell ref="AS49:AS72"/>
    <mergeCell ref="F50:I50"/>
    <mergeCell ref="F51:I51"/>
    <mergeCell ref="F52:I52"/>
    <mergeCell ref="F53:I53"/>
    <mergeCell ref="F54:I54"/>
    <mergeCell ref="F55:I55"/>
    <mergeCell ref="F56:I56"/>
    <mergeCell ref="F72:I72"/>
    <mergeCell ref="AD47:AH47"/>
    <mergeCell ref="AI47:AN47"/>
    <mergeCell ref="A48:E48"/>
    <mergeCell ref="F48:I48"/>
    <mergeCell ref="A49:D72"/>
    <mergeCell ref="E49:E72"/>
    <mergeCell ref="F49:I49"/>
    <mergeCell ref="F57:I57"/>
    <mergeCell ref="F58:I58"/>
    <mergeCell ref="F59:I59"/>
    <mergeCell ref="A47:E47"/>
    <mergeCell ref="F47:I47"/>
    <mergeCell ref="J47:N47"/>
    <mergeCell ref="O47:S47"/>
    <mergeCell ref="T47:X47"/>
    <mergeCell ref="Y47:AC47"/>
    <mergeCell ref="F60:I60"/>
    <mergeCell ref="F61:I61"/>
    <mergeCell ref="F62:I62"/>
    <mergeCell ref="F63:I63"/>
    <mergeCell ref="F64:I64"/>
    <mergeCell ref="F65:I65"/>
    <mergeCell ref="A43:E44"/>
    <mergeCell ref="F43:I43"/>
    <mergeCell ref="F44:I44"/>
    <mergeCell ref="A45:E46"/>
    <mergeCell ref="F45:I45"/>
    <mergeCell ref="F46:I46"/>
    <mergeCell ref="A39:E39"/>
    <mergeCell ref="F39:I39"/>
    <mergeCell ref="A40:E41"/>
    <mergeCell ref="F40:I40"/>
    <mergeCell ref="F41:I41"/>
    <mergeCell ref="A42:E42"/>
    <mergeCell ref="F42:I42"/>
    <mergeCell ref="A34:E35"/>
    <mergeCell ref="F34:I34"/>
    <mergeCell ref="F35:I35"/>
    <mergeCell ref="A36:E36"/>
    <mergeCell ref="F36:I36"/>
    <mergeCell ref="A37:E38"/>
    <mergeCell ref="F37:I37"/>
    <mergeCell ref="F38:I38"/>
    <mergeCell ref="A30:E30"/>
    <mergeCell ref="F30:I30"/>
    <mergeCell ref="A31:E32"/>
    <mergeCell ref="F31:I31"/>
    <mergeCell ref="F32:I32"/>
    <mergeCell ref="A33:E33"/>
    <mergeCell ref="F33:I33"/>
    <mergeCell ref="AS6:AS29"/>
    <mergeCell ref="F7:I7"/>
    <mergeCell ref="F8:I8"/>
    <mergeCell ref="F9:I9"/>
    <mergeCell ref="F10:I10"/>
    <mergeCell ref="F11:I11"/>
    <mergeCell ref="F12:I12"/>
    <mergeCell ref="F13:I13"/>
    <mergeCell ref="F24:I24"/>
    <mergeCell ref="F25:I25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A6:D29"/>
    <mergeCell ref="E6:E29"/>
    <mergeCell ref="F6:I6"/>
    <mergeCell ref="F14:I14"/>
    <mergeCell ref="F15:I15"/>
    <mergeCell ref="F16:I16"/>
    <mergeCell ref="F17:I17"/>
    <mergeCell ref="AQ6:AQ29"/>
    <mergeCell ref="AR6:AR29"/>
    <mergeCell ref="A1:AO1"/>
    <mergeCell ref="A2:C2"/>
    <mergeCell ref="E2:F2"/>
    <mergeCell ref="J2:O2"/>
    <mergeCell ref="P2:U2"/>
    <mergeCell ref="V2:AO2"/>
    <mergeCell ref="A3:I3"/>
    <mergeCell ref="A5:E5"/>
    <mergeCell ref="F5:I5"/>
  </mergeCells>
  <phoneticPr fontId="6"/>
  <conditionalFormatting sqref="AI47:AN47">
    <cfRule type="cellIs" dxfId="10" priority="8" operator="greaterThan">
      <formula>$A$37</formula>
    </cfRule>
  </conditionalFormatting>
  <conditionalFormatting sqref="AI90:AN90">
    <cfRule type="cellIs" dxfId="9" priority="7" operator="greaterThan">
      <formula>$A$37</formula>
    </cfRule>
  </conditionalFormatting>
  <conditionalFormatting sqref="AL1:AL1048576">
    <cfRule type="expression" dxfId="8" priority="9">
      <formula>$AL$3=""</formula>
    </cfRule>
  </conditionalFormatting>
  <conditionalFormatting sqref="AL10:AL11">
    <cfRule type="expression" dxfId="7" priority="4">
      <formula>$AL$3=""</formula>
    </cfRule>
  </conditionalFormatting>
  <conditionalFormatting sqref="AL53:AL54">
    <cfRule type="expression" dxfId="6" priority="1">
      <formula>$AL$3=""</formula>
    </cfRule>
  </conditionalFormatting>
  <conditionalFormatting sqref="AM1:AM1048576">
    <cfRule type="expression" dxfId="5" priority="10">
      <formula>$AM$3=""</formula>
    </cfRule>
  </conditionalFormatting>
  <conditionalFormatting sqref="AM10:AM11">
    <cfRule type="expression" dxfId="4" priority="5">
      <formula>$AM$3=""</formula>
    </cfRule>
  </conditionalFormatting>
  <conditionalFormatting sqref="AM53:AM54">
    <cfRule type="expression" dxfId="3" priority="2">
      <formula>$AM$3=""</formula>
    </cfRule>
  </conditionalFormatting>
  <conditionalFormatting sqref="AN1:AN1048576">
    <cfRule type="expression" dxfId="2" priority="11">
      <formula>$AN$3=""</formula>
    </cfRule>
  </conditionalFormatting>
  <conditionalFormatting sqref="AN10:AN11">
    <cfRule type="expression" dxfId="1" priority="6">
      <formula>$AN$3=""</formula>
    </cfRule>
  </conditionalFormatting>
  <conditionalFormatting sqref="AN53:AN54">
    <cfRule type="expression" dxfId="0" priority="3">
      <formula>$AN$3=""</formula>
    </cfRule>
  </conditionalFormatting>
  <dataValidations count="4">
    <dataValidation type="whole" allowBlank="1" showInputMessage="1" showErrorMessage="1" sqref="AO24:AO29 AO67:AO72" xr:uid="{7C5A2106-27B3-4826-9CE7-67C715C80747}">
      <formula1>0</formula1>
      <formula2>1</formula2>
    </dataValidation>
    <dataValidation type="list" allowBlank="1" showInputMessage="1" showErrorMessage="1" sqref="A40:E41 A83:E84" xr:uid="{8446A7A3-19B2-4330-89B0-7EC336EBB08B}">
      <formula1>"90%,80%,70%,95%"</formula1>
    </dataValidation>
    <dataValidation type="list" allowBlank="1" showInputMessage="1" showErrorMessage="1" sqref="A31:E32 A74:E75" xr:uid="{2D62386C-D24F-4ECC-8B7C-0D2C54753ACA}">
      <formula1>"1,2"</formula1>
    </dataValidation>
    <dataValidation type="list" allowBlank="1" showInputMessage="1" showErrorMessage="1" sqref="A34:E35 P2:U2 A77:E78" xr:uid="{F4AF6A91-399D-437B-8DD3-A8A407E172AE}">
      <formula1>"1,2,3,4,5"</formula1>
    </dataValidation>
  </dataValidations>
  <printOptions horizontalCentered="1" verticalCentered="1"/>
  <pageMargins left="0" right="0" top="0" bottom="0" header="0.31496062992125984" footer="0.31496062992125984"/>
  <pageSetup paperSize="9" scale="74" orientation="portrait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もくじ</vt:lpstr>
      <vt:lpstr>料金、単位一覧</vt:lpstr>
      <vt:lpstr>利用実績表</vt:lpstr>
      <vt:lpstr>利用実績表（例）</vt:lpstr>
      <vt:lpstr>利用実績表!Print_Area</vt:lpstr>
      <vt:lpstr>'料金、単位一覧'!Print_Area</vt:lpstr>
      <vt:lpstr>利用実績表!Print_Titles</vt:lpstr>
      <vt:lpstr>'利用実績表（例）'!Print_Titles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CB三島店32</dc:creator>
  <cp:lastModifiedBy>竹内 寛大</cp:lastModifiedBy>
  <cp:revision/>
  <cp:lastPrinted>2024-03-13T09:28:54Z</cp:lastPrinted>
  <dcterms:created xsi:type="dcterms:W3CDTF">2011-05-31T01:02:30Z</dcterms:created>
  <dcterms:modified xsi:type="dcterms:W3CDTF">2024-05-24T06:15:20Z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